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comments9.xml" ContentType="application/vnd.openxmlformats-officedocument.spreadsheetml.comments+xml"/>
  <Override PartName="/xl/comments10.xml" ContentType="application/vnd.openxmlformats-officedocument.spreadsheetml.comments+xml"/>
  <Override PartName="/xl/comments11.xml" ContentType="application/vnd.openxmlformats-officedocument.spreadsheetml.comments+xml"/>
  <Override PartName="/xl/comments12.xml" ContentType="application/vnd.openxmlformats-officedocument.spreadsheetml.comments+xml"/>
  <Override PartName="/xl/comments13.xml" ContentType="application/vnd.openxmlformats-officedocument.spreadsheetml.comments+xml"/>
  <Override PartName="/xl/comments14.xml" ContentType="application/vnd.openxmlformats-officedocument.spreadsheetml.comments+xml"/>
  <Override PartName="/xl/comments15.xml" ContentType="application/vnd.openxmlformats-officedocument.spreadsheetml.comments+xml"/>
  <Override PartName="/xl/comments16.xml" ContentType="application/vnd.openxmlformats-officedocument.spreadsheetml.comment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012"/>
  <workbookPr filterPrivacy="1" codeName="ThisWorkbook"/>
  <xr:revisionPtr revIDLastSave="0" documentId="13_ncr:1_{FE59DA0C-49B3-F544-A7A9-258DDF68B313}" xr6:coauthVersionLast="36" xr6:coauthVersionMax="36" xr10:uidLastSave="{00000000-0000-0000-0000-000000000000}"/>
  <bookViews>
    <workbookView xWindow="0" yWindow="460" windowWidth="33600" windowHeight="20540" tabRatio="828" firstSheet="2" activeTab="4" xr2:uid="{00000000-000D-0000-FFFF-FFFF00000000}"/>
  </bookViews>
  <sheets>
    <sheet name="작성가이드" sheetId="6" r:id="rId1"/>
    <sheet name="전체매매내역" sheetId="70" r:id="rId2"/>
    <sheet name="투자유니버스" sheetId="13" r:id="rId3"/>
    <sheet name="포트변경내역(안정)" sheetId="54" r:id="rId4"/>
    <sheet name="MP내역(안정)" sheetId="55" r:id="rId5"/>
    <sheet name="잔고변경현황(안정1)" sheetId="79" r:id="rId6"/>
    <sheet name="잔고변경현황(안정2)" sheetId="80" r:id="rId7"/>
    <sheet name="잔고변경현황(안정3)" sheetId="81" r:id="rId8"/>
    <sheet name="포트변경내역(중립)" sheetId="82" r:id="rId9"/>
    <sheet name="MP내역(중립)" sheetId="83" r:id="rId10"/>
    <sheet name="잔고변경현황(중립1)" sheetId="89" r:id="rId11"/>
    <sheet name="잔고변경현황(중립2)" sheetId="90" r:id="rId12"/>
    <sheet name="잔고변경현황(중립3)" sheetId="91" r:id="rId13"/>
    <sheet name="포트변경내역(적극)" sheetId="87" r:id="rId14"/>
    <sheet name="MP내역(적극)" sheetId="88" r:id="rId15"/>
    <sheet name="잔고변경현황(적극1)" sheetId="92" r:id="rId16"/>
    <sheet name="잔고변경현황(적극2)" sheetId="93" r:id="rId17"/>
    <sheet name="잔고변경현황(적극3)" sheetId="94" r:id="rId18"/>
    <sheet name="로그첨부" sheetId="95" r:id="rId19"/>
  </sheets>
  <definedNames>
    <definedName name="_xlnm._FilterDatabase" localSheetId="2" hidden="1">투자유니버스!$A$1:$I$24</definedName>
  </definedNames>
  <calcPr calcId="181029"/>
</workbook>
</file>

<file path=xl/calcChain.xml><?xml version="1.0" encoding="utf-8"?>
<calcChain xmlns="http://schemas.openxmlformats.org/spreadsheetml/2006/main">
  <c r="G21" i="55" l="1"/>
  <c r="S7" i="54" s="1"/>
  <c r="U7" i="87"/>
  <c r="S7" i="87"/>
  <c r="R7" i="87"/>
  <c r="L7" i="87"/>
  <c r="J7" i="87"/>
  <c r="I7" i="87"/>
  <c r="H7" i="87"/>
  <c r="G7" i="87"/>
  <c r="F7" i="87"/>
  <c r="E7" i="87"/>
  <c r="D7" i="87"/>
  <c r="C7" i="87"/>
  <c r="B7" i="87"/>
  <c r="G15" i="88"/>
  <c r="B13" i="88"/>
  <c r="F13" i="88" s="1"/>
  <c r="B14" i="88"/>
  <c r="F14" i="88" s="1"/>
  <c r="B12" i="88"/>
  <c r="E12" i="88" s="1"/>
  <c r="B11" i="88"/>
  <c r="E11" i="88" s="1"/>
  <c r="B10" i="88"/>
  <c r="E10" i="88" s="1"/>
  <c r="B9" i="88"/>
  <c r="E9" i="88" s="1"/>
  <c r="U7" i="82"/>
  <c r="S7" i="82"/>
  <c r="R7" i="82"/>
  <c r="L7" i="82"/>
  <c r="J7" i="82"/>
  <c r="I7" i="82"/>
  <c r="H7" i="82"/>
  <c r="G7" i="82"/>
  <c r="F7" i="82"/>
  <c r="E7" i="82"/>
  <c r="D7" i="82"/>
  <c r="C7" i="82"/>
  <c r="B7" i="82"/>
  <c r="G19" i="83"/>
  <c r="B17" i="83"/>
  <c r="F17" i="83" s="1"/>
  <c r="B18" i="83"/>
  <c r="F18" i="83" s="1"/>
  <c r="B15" i="83"/>
  <c r="E15" i="83" s="1"/>
  <c r="B16" i="83"/>
  <c r="E16" i="83" s="1"/>
  <c r="B14" i="83"/>
  <c r="E14" i="83" s="1"/>
  <c r="B13" i="83"/>
  <c r="F13" i="83" s="1"/>
  <c r="B11" i="83"/>
  <c r="F11" i="83" s="1"/>
  <c r="B12" i="83"/>
  <c r="D12" i="83" s="1"/>
  <c r="B20" i="55"/>
  <c r="C20" i="55" s="1"/>
  <c r="B19" i="55"/>
  <c r="C19" i="55" s="1"/>
  <c r="B17" i="55"/>
  <c r="C17" i="55" s="1"/>
  <c r="B16" i="55"/>
  <c r="C16" i="55" s="1"/>
  <c r="B15" i="55"/>
  <c r="C15" i="55" s="1"/>
  <c r="B18" i="55"/>
  <c r="C18" i="55" s="1"/>
  <c r="B12" i="55"/>
  <c r="C12" i="55" s="1"/>
  <c r="B14" i="55"/>
  <c r="C14" i="55" s="1"/>
  <c r="B13" i="55"/>
  <c r="C13" i="55" s="1"/>
  <c r="B7" i="55"/>
  <c r="C7" i="55" s="1"/>
  <c r="K7" i="87" l="1"/>
  <c r="T7" i="87" s="1"/>
  <c r="O7" i="87"/>
  <c r="M7" i="87"/>
  <c r="F11" i="88"/>
  <c r="F9" i="88"/>
  <c r="D14" i="88"/>
  <c r="C10" i="88"/>
  <c r="D12" i="88"/>
  <c r="D10" i="88"/>
  <c r="F12" i="88"/>
  <c r="F10" i="88"/>
  <c r="C9" i="88"/>
  <c r="D9" i="88"/>
  <c r="C11" i="88"/>
  <c r="D11" i="88"/>
  <c r="C14" i="88"/>
  <c r="E14" i="88"/>
  <c r="C13" i="88"/>
  <c r="C12" i="88"/>
  <c r="D13" i="88"/>
  <c r="E13" i="88"/>
  <c r="K7" i="82"/>
  <c r="T7" i="82"/>
  <c r="O7" i="82"/>
  <c r="M7" i="82"/>
  <c r="F12" i="83"/>
  <c r="C13" i="83"/>
  <c r="E13" i="83"/>
  <c r="E12" i="83"/>
  <c r="F14" i="83"/>
  <c r="D13" i="83"/>
  <c r="F16" i="83"/>
  <c r="D15" i="83"/>
  <c r="F15" i="83"/>
  <c r="C16" i="83"/>
  <c r="D16" i="83"/>
  <c r="C11" i="83"/>
  <c r="C18" i="83"/>
  <c r="D18" i="83"/>
  <c r="D11" i="83"/>
  <c r="E11" i="83"/>
  <c r="C12" i="83"/>
  <c r="D14" i="83"/>
  <c r="E18" i="83"/>
  <c r="C17" i="83"/>
  <c r="C14" i="83"/>
  <c r="C15" i="83"/>
  <c r="D17" i="83"/>
  <c r="E17" i="83"/>
  <c r="F18" i="55"/>
  <c r="D15" i="55"/>
  <c r="E15" i="55"/>
  <c r="D19" i="55"/>
  <c r="D12" i="55"/>
  <c r="D7" i="54" s="1"/>
  <c r="F15" i="55"/>
  <c r="E19" i="55"/>
  <c r="E12" i="55"/>
  <c r="D16" i="55"/>
  <c r="F19" i="55"/>
  <c r="E17" i="55"/>
  <c r="F12" i="55"/>
  <c r="E16" i="55"/>
  <c r="D20" i="55"/>
  <c r="D18" i="55"/>
  <c r="F16" i="55"/>
  <c r="E20" i="55"/>
  <c r="F17" i="55"/>
  <c r="E18" i="55"/>
  <c r="D17" i="55"/>
  <c r="F20" i="55"/>
  <c r="F14" i="55"/>
  <c r="D13" i="55"/>
  <c r="R7" i="54"/>
  <c r="E13" i="55"/>
  <c r="F13" i="55"/>
  <c r="D14" i="55"/>
  <c r="E14" i="55"/>
  <c r="L18" i="94"/>
  <c r="L17" i="94"/>
  <c r="L16" i="94"/>
  <c r="L15" i="94"/>
  <c r="L13" i="94"/>
  <c r="L12" i="94"/>
  <c r="F18" i="94"/>
  <c r="E18" i="94"/>
  <c r="F17" i="94"/>
  <c r="E17" i="94"/>
  <c r="F16" i="94"/>
  <c r="E16" i="94"/>
  <c r="F15" i="94"/>
  <c r="E15" i="94"/>
  <c r="F14" i="94"/>
  <c r="E14" i="94"/>
  <c r="F13" i="94"/>
  <c r="E13" i="94"/>
  <c r="F12" i="94"/>
  <c r="E12" i="94"/>
  <c r="F18" i="92"/>
  <c r="E18" i="92"/>
  <c r="L18" i="93"/>
  <c r="F18" i="93"/>
  <c r="E18" i="93"/>
  <c r="L17" i="93"/>
  <c r="I17" i="93"/>
  <c r="L16" i="93"/>
  <c r="I16" i="93"/>
  <c r="L15" i="93"/>
  <c r="I15" i="93"/>
  <c r="I14" i="93"/>
  <c r="L13" i="93"/>
  <c r="I13" i="93"/>
  <c r="L12" i="93"/>
  <c r="I12" i="93"/>
  <c r="F17" i="93"/>
  <c r="F16" i="93"/>
  <c r="F15" i="93"/>
  <c r="F14" i="93"/>
  <c r="F13" i="93"/>
  <c r="F12" i="93"/>
  <c r="E17" i="93"/>
  <c r="E16" i="93"/>
  <c r="E15" i="93"/>
  <c r="E14" i="93"/>
  <c r="E13" i="93"/>
  <c r="E12" i="93"/>
  <c r="F17" i="92"/>
  <c r="F16" i="92"/>
  <c r="F15" i="92"/>
  <c r="F14" i="92"/>
  <c r="F13" i="92"/>
  <c r="F12" i="92"/>
  <c r="E17" i="92"/>
  <c r="E16" i="92"/>
  <c r="E15" i="92"/>
  <c r="E14" i="92"/>
  <c r="E13" i="92"/>
  <c r="E12" i="92"/>
  <c r="L18" i="92"/>
  <c r="L17" i="92"/>
  <c r="L16" i="92"/>
  <c r="L15" i="92"/>
  <c r="L13" i="92"/>
  <c r="L12" i="92"/>
  <c r="L11" i="92"/>
  <c r="Q7" i="87" l="1"/>
  <c r="P7" i="87"/>
  <c r="Q7" i="82"/>
  <c r="P7" i="82"/>
  <c r="J7" i="54"/>
  <c r="C7" i="54"/>
  <c r="F7" i="54"/>
  <c r="E7" i="54"/>
  <c r="G7" i="54"/>
  <c r="B7" i="54"/>
  <c r="I7" i="54"/>
  <c r="H7" i="54"/>
  <c r="L7" i="54"/>
  <c r="I18" i="94"/>
  <c r="I17" i="94"/>
  <c r="I16" i="94"/>
  <c r="I15" i="94"/>
  <c r="I14" i="94"/>
  <c r="I13" i="94"/>
  <c r="I12" i="94"/>
  <c r="I18" i="93"/>
  <c r="I18" i="92"/>
  <c r="I17" i="92"/>
  <c r="I16" i="92"/>
  <c r="I15" i="92"/>
  <c r="I14" i="92"/>
  <c r="I13" i="92"/>
  <c r="I12" i="92"/>
  <c r="K7" i="54" l="1"/>
  <c r="T7" i="54" s="1"/>
  <c r="M7" i="54"/>
  <c r="O7" i="54"/>
  <c r="I13" i="81"/>
  <c r="F13" i="81"/>
  <c r="E13" i="81"/>
  <c r="B10" i="55"/>
  <c r="B9" i="55"/>
  <c r="I13" i="79"/>
  <c r="F13" i="79"/>
  <c r="E13" i="79"/>
  <c r="E14" i="79"/>
  <c r="F14" i="79"/>
  <c r="I14" i="79"/>
  <c r="L14" i="79"/>
  <c r="I12" i="79"/>
  <c r="F12" i="79"/>
  <c r="E12" i="79"/>
  <c r="Q7" i="54" l="1"/>
  <c r="P7" i="54"/>
  <c r="B7" i="88"/>
  <c r="B6" i="88"/>
  <c r="B5" i="88"/>
  <c r="B4" i="88"/>
  <c r="B3" i="88"/>
  <c r="B2" i="88"/>
  <c r="J14" i="94" l="1"/>
  <c r="J15" i="93"/>
  <c r="K15" i="93" s="1"/>
  <c r="J12" i="93"/>
  <c r="K12" i="93" s="1"/>
  <c r="J18" i="94"/>
  <c r="K18" i="94" s="1"/>
  <c r="J13" i="94"/>
  <c r="K13" i="94" s="1"/>
  <c r="J17" i="93"/>
  <c r="K17" i="93" s="1"/>
  <c r="J14" i="93"/>
  <c r="J14" i="92"/>
  <c r="J17" i="94"/>
  <c r="K17" i="94" s="1"/>
  <c r="J12" i="94"/>
  <c r="K12" i="94" s="1"/>
  <c r="J13" i="92"/>
  <c r="K13" i="92" s="1"/>
  <c r="J16" i="93"/>
  <c r="K16" i="93" s="1"/>
  <c r="J13" i="93"/>
  <c r="K13" i="93" s="1"/>
  <c r="J17" i="92"/>
  <c r="K17" i="92" s="1"/>
  <c r="J16" i="94"/>
  <c r="K16" i="94" s="1"/>
  <c r="J12" i="92"/>
  <c r="K12" i="92" s="1"/>
  <c r="J18" i="93"/>
  <c r="K18" i="93" s="1"/>
  <c r="J15" i="94"/>
  <c r="K15" i="94" s="1"/>
  <c r="J16" i="92"/>
  <c r="K16" i="92" s="1"/>
  <c r="J11" i="92"/>
  <c r="J15" i="92"/>
  <c r="K15" i="92" s="1"/>
  <c r="J10" i="92"/>
  <c r="J18" i="92"/>
  <c r="K18" i="92" s="1"/>
  <c r="J7" i="92"/>
  <c r="B9" i="83"/>
  <c r="B8" i="83"/>
  <c r="B7" i="83"/>
  <c r="B6" i="83"/>
  <c r="B5" i="83"/>
  <c r="B4" i="83"/>
  <c r="B3" i="83"/>
  <c r="B2" i="83"/>
  <c r="K14" i="93" l="1"/>
  <c r="L14" i="93"/>
  <c r="K14" i="92"/>
  <c r="L14" i="92" s="1"/>
  <c r="K14" i="94"/>
  <c r="L14" i="94"/>
  <c r="L14" i="81"/>
  <c r="I14" i="81"/>
  <c r="F14" i="81"/>
  <c r="E14" i="81"/>
  <c r="L14" i="80"/>
  <c r="I14" i="80"/>
  <c r="F14" i="80"/>
  <c r="E14" i="80"/>
  <c r="E10" i="79"/>
  <c r="G11" i="55" l="1"/>
  <c r="H11" i="55"/>
  <c r="B8" i="55"/>
  <c r="B6" i="55"/>
  <c r="B5" i="55"/>
  <c r="B4" i="55"/>
  <c r="B3" i="55"/>
  <c r="B2" i="55"/>
  <c r="C2" i="55" l="1"/>
  <c r="H42" i="13" l="1"/>
  <c r="H41" i="13"/>
  <c r="H40" i="13"/>
  <c r="H39" i="13"/>
  <c r="H38" i="13"/>
  <c r="H37" i="13"/>
  <c r="H36" i="13"/>
  <c r="H35" i="13"/>
  <c r="H34" i="13"/>
  <c r="H33" i="13"/>
  <c r="H32" i="13"/>
  <c r="H31" i="13"/>
  <c r="H30" i="13"/>
  <c r="H29" i="13"/>
  <c r="H28" i="13"/>
  <c r="H27" i="13"/>
  <c r="H26" i="13"/>
  <c r="H25" i="13"/>
  <c r="H24" i="13"/>
  <c r="H23" i="13"/>
  <c r="H22" i="13"/>
  <c r="H21" i="13"/>
  <c r="H20" i="13"/>
  <c r="H19" i="13"/>
  <c r="H18" i="13"/>
  <c r="H17" i="13"/>
  <c r="H16" i="13"/>
  <c r="H15" i="13"/>
  <c r="H14" i="13"/>
  <c r="H13" i="13"/>
  <c r="H12" i="13"/>
  <c r="H11" i="13"/>
  <c r="H10" i="13"/>
  <c r="H9" i="13"/>
  <c r="H8" i="13"/>
  <c r="H7" i="13"/>
  <c r="H6" i="13"/>
  <c r="H5" i="13"/>
  <c r="H4" i="13"/>
  <c r="H3" i="13"/>
  <c r="H2" i="13"/>
  <c r="R6" i="87" l="1"/>
  <c r="R6" i="82"/>
  <c r="F6" i="79"/>
  <c r="F7" i="79"/>
  <c r="F8" i="79"/>
  <c r="F9" i="79"/>
  <c r="F10" i="79"/>
  <c r="F11" i="79"/>
  <c r="F5" i="79"/>
  <c r="F6" i="80"/>
  <c r="F7" i="80"/>
  <c r="F8" i="80"/>
  <c r="F9" i="80"/>
  <c r="F10" i="80"/>
  <c r="F11" i="80"/>
  <c r="F12" i="80"/>
  <c r="F13" i="80"/>
  <c r="F5" i="80"/>
  <c r="F6" i="81"/>
  <c r="F7" i="81"/>
  <c r="F8" i="81"/>
  <c r="F9" i="81"/>
  <c r="F10" i="81"/>
  <c r="F11" i="81"/>
  <c r="F12" i="81"/>
  <c r="F5" i="81"/>
  <c r="F3" i="83"/>
  <c r="F4" i="83"/>
  <c r="F5" i="83"/>
  <c r="F6" i="83"/>
  <c r="F7" i="83"/>
  <c r="F8" i="83"/>
  <c r="F9" i="83"/>
  <c r="F2" i="83"/>
  <c r="E3" i="83"/>
  <c r="E4" i="83"/>
  <c r="E5" i="83"/>
  <c r="E6" i="83"/>
  <c r="E7" i="83"/>
  <c r="E8" i="83"/>
  <c r="E9" i="83"/>
  <c r="E2" i="83"/>
  <c r="D3" i="83"/>
  <c r="D4" i="83"/>
  <c r="D5" i="83"/>
  <c r="D6" i="83"/>
  <c r="D7" i="83"/>
  <c r="D8" i="83"/>
  <c r="D9" i="83"/>
  <c r="D2" i="83"/>
  <c r="F6" i="89"/>
  <c r="F7" i="89"/>
  <c r="F8" i="89"/>
  <c r="F9" i="89"/>
  <c r="F10" i="89"/>
  <c r="F11" i="89"/>
  <c r="F12" i="89"/>
  <c r="F13" i="89"/>
  <c r="F5" i="89"/>
  <c r="F6" i="90"/>
  <c r="F7" i="90"/>
  <c r="F8" i="90"/>
  <c r="F9" i="90"/>
  <c r="F10" i="90"/>
  <c r="F11" i="90"/>
  <c r="F12" i="90"/>
  <c r="F13" i="90"/>
  <c r="F5" i="90"/>
  <c r="F6" i="91"/>
  <c r="F7" i="91"/>
  <c r="F8" i="91"/>
  <c r="F9" i="91"/>
  <c r="F10" i="91"/>
  <c r="F11" i="91"/>
  <c r="F12" i="91"/>
  <c r="F13" i="91"/>
  <c r="F5" i="91"/>
  <c r="F6" i="94"/>
  <c r="F7" i="94"/>
  <c r="F8" i="94"/>
  <c r="F9" i="94"/>
  <c r="F10" i="94"/>
  <c r="F11" i="94"/>
  <c r="F5" i="94"/>
  <c r="F6" i="93"/>
  <c r="F7" i="93"/>
  <c r="F8" i="93"/>
  <c r="F9" i="93"/>
  <c r="F10" i="93"/>
  <c r="F11" i="93"/>
  <c r="F5" i="93"/>
  <c r="F6" i="92"/>
  <c r="F7" i="92"/>
  <c r="F8" i="92"/>
  <c r="F9" i="92"/>
  <c r="F10" i="92"/>
  <c r="F11" i="92"/>
  <c r="F5" i="92"/>
  <c r="F3" i="88"/>
  <c r="F4" i="88"/>
  <c r="F5" i="88"/>
  <c r="F6" i="88"/>
  <c r="F7" i="88"/>
  <c r="F2" i="88"/>
  <c r="E3" i="88"/>
  <c r="E4" i="88"/>
  <c r="E5" i="88"/>
  <c r="E6" i="88"/>
  <c r="E7" i="88"/>
  <c r="E2" i="88"/>
  <c r="D3" i="88"/>
  <c r="D4" i="88"/>
  <c r="D5" i="88"/>
  <c r="D6" i="88"/>
  <c r="D7" i="88"/>
  <c r="D2" i="88"/>
  <c r="E3" i="55"/>
  <c r="E4" i="55"/>
  <c r="E5" i="55"/>
  <c r="E6" i="55"/>
  <c r="E8" i="55"/>
  <c r="E9" i="55"/>
  <c r="E10" i="55"/>
  <c r="E2" i="55"/>
  <c r="F3" i="55"/>
  <c r="F4" i="55"/>
  <c r="F5" i="55"/>
  <c r="F6" i="55"/>
  <c r="F8" i="55"/>
  <c r="F9" i="55"/>
  <c r="F10" i="55"/>
  <c r="F2" i="55"/>
  <c r="D3" i="55"/>
  <c r="D4" i="55"/>
  <c r="D5" i="55"/>
  <c r="D6" i="55"/>
  <c r="D8" i="55"/>
  <c r="D9" i="55"/>
  <c r="D10" i="55"/>
  <c r="D2" i="55"/>
  <c r="L11" i="94" l="1"/>
  <c r="L11" i="93"/>
  <c r="L13" i="91"/>
  <c r="L13" i="90"/>
  <c r="L13" i="89"/>
  <c r="I11" i="94" l="1"/>
  <c r="I10" i="94"/>
  <c r="I9" i="94"/>
  <c r="I8" i="94"/>
  <c r="I7" i="94"/>
  <c r="I6" i="94"/>
  <c r="I5" i="94"/>
  <c r="I11" i="93"/>
  <c r="I10" i="93"/>
  <c r="I9" i="93"/>
  <c r="I8" i="93"/>
  <c r="I7" i="93"/>
  <c r="I6" i="93"/>
  <c r="I5" i="93"/>
  <c r="I11" i="92"/>
  <c r="K11" i="92" s="1"/>
  <c r="I10" i="92"/>
  <c r="I9" i="92"/>
  <c r="I8" i="92"/>
  <c r="I7" i="92"/>
  <c r="I6" i="92"/>
  <c r="I5" i="92"/>
  <c r="I13" i="91"/>
  <c r="I12" i="91"/>
  <c r="I11" i="91"/>
  <c r="I10" i="91"/>
  <c r="I9" i="91"/>
  <c r="I8" i="91"/>
  <c r="I7" i="91"/>
  <c r="I6" i="91"/>
  <c r="I5" i="91"/>
  <c r="I13" i="90"/>
  <c r="I12" i="90"/>
  <c r="I11" i="90"/>
  <c r="I10" i="90"/>
  <c r="I9" i="90"/>
  <c r="I8" i="90"/>
  <c r="I7" i="90"/>
  <c r="I6" i="90"/>
  <c r="I5" i="90"/>
  <c r="I13" i="89"/>
  <c r="I12" i="89"/>
  <c r="I11" i="89"/>
  <c r="I10" i="89"/>
  <c r="I9" i="89"/>
  <c r="I8" i="89"/>
  <c r="I7" i="89"/>
  <c r="I6" i="89"/>
  <c r="I5" i="89"/>
  <c r="I12" i="81"/>
  <c r="I11" i="81"/>
  <c r="I10" i="81"/>
  <c r="I9" i="81"/>
  <c r="I8" i="81"/>
  <c r="I7" i="81"/>
  <c r="I6" i="81"/>
  <c r="I5" i="81"/>
  <c r="I13" i="80"/>
  <c r="I12" i="80"/>
  <c r="I11" i="80"/>
  <c r="I10" i="80"/>
  <c r="I9" i="80"/>
  <c r="I8" i="80"/>
  <c r="I7" i="80"/>
  <c r="I6" i="80"/>
  <c r="I5" i="80"/>
  <c r="I6" i="79"/>
  <c r="I7" i="79"/>
  <c r="I8" i="79"/>
  <c r="I9" i="79"/>
  <c r="I10" i="79"/>
  <c r="I11" i="79"/>
  <c r="I5" i="79"/>
  <c r="J11" i="94"/>
  <c r="J10" i="94"/>
  <c r="J9" i="94"/>
  <c r="J8" i="94"/>
  <c r="J7" i="94"/>
  <c r="J6" i="94"/>
  <c r="J5" i="94"/>
  <c r="J11" i="93"/>
  <c r="J10" i="93"/>
  <c r="J9" i="93"/>
  <c r="J8" i="93"/>
  <c r="J7" i="93"/>
  <c r="J6" i="93"/>
  <c r="J5" i="93"/>
  <c r="J6" i="92"/>
  <c r="J8" i="92"/>
  <c r="J9" i="92"/>
  <c r="J5" i="92"/>
  <c r="L16" i="54"/>
  <c r="M16" i="54"/>
  <c r="N16" i="54"/>
  <c r="O16" i="54"/>
  <c r="P16" i="54"/>
  <c r="Q16" i="54"/>
  <c r="R16" i="54"/>
  <c r="L17" i="54"/>
  <c r="M17" i="54"/>
  <c r="N17" i="54"/>
  <c r="O17" i="54"/>
  <c r="P17" i="54"/>
  <c r="Q17" i="54"/>
  <c r="R17" i="54"/>
  <c r="L18" i="54"/>
  <c r="M18" i="54"/>
  <c r="N18" i="54"/>
  <c r="O18" i="54"/>
  <c r="P18" i="54"/>
  <c r="Q18" i="54"/>
  <c r="R18" i="54"/>
  <c r="L19" i="54"/>
  <c r="M19" i="54"/>
  <c r="N19" i="54"/>
  <c r="O19" i="54"/>
  <c r="P19" i="54"/>
  <c r="Q19" i="54"/>
  <c r="R19" i="54"/>
  <c r="L20" i="54"/>
  <c r="M20" i="54"/>
  <c r="N20" i="54"/>
  <c r="O20" i="54"/>
  <c r="P20" i="54"/>
  <c r="Q20" i="54"/>
  <c r="R20" i="54"/>
  <c r="L21" i="54"/>
  <c r="M21" i="54"/>
  <c r="N21" i="54"/>
  <c r="O21" i="54"/>
  <c r="P21" i="54"/>
  <c r="Q21" i="54"/>
  <c r="R21" i="54"/>
  <c r="L22" i="54"/>
  <c r="M22" i="54"/>
  <c r="N22" i="54"/>
  <c r="O22" i="54"/>
  <c r="P22" i="54"/>
  <c r="Q22" i="54"/>
  <c r="R22" i="54"/>
  <c r="L23" i="54"/>
  <c r="M23" i="54"/>
  <c r="N23" i="54"/>
  <c r="O23" i="54"/>
  <c r="P23" i="54"/>
  <c r="Q23" i="54"/>
  <c r="R23" i="54"/>
  <c r="L24" i="54"/>
  <c r="M24" i="54"/>
  <c r="N24" i="54"/>
  <c r="O24" i="54"/>
  <c r="P24" i="54"/>
  <c r="Q24" i="54"/>
  <c r="R24" i="54"/>
  <c r="L25" i="54"/>
  <c r="M25" i="54"/>
  <c r="N25" i="54"/>
  <c r="O25" i="54"/>
  <c r="P25" i="54"/>
  <c r="Q25" i="54"/>
  <c r="R25" i="54"/>
  <c r="L26" i="54"/>
  <c r="M26" i="54"/>
  <c r="N26" i="54"/>
  <c r="O26" i="54"/>
  <c r="P26" i="54"/>
  <c r="Q26" i="54"/>
  <c r="R26" i="54"/>
  <c r="L27" i="54"/>
  <c r="M27" i="54"/>
  <c r="N27" i="54"/>
  <c r="O27" i="54"/>
  <c r="P27" i="54"/>
  <c r="Q27" i="54"/>
  <c r="R27" i="54"/>
  <c r="L28" i="54"/>
  <c r="M28" i="54"/>
  <c r="N28" i="54"/>
  <c r="O28" i="54"/>
  <c r="P28" i="54"/>
  <c r="Q28" i="54"/>
  <c r="R28" i="54"/>
  <c r="L29" i="54"/>
  <c r="M29" i="54"/>
  <c r="N29" i="54"/>
  <c r="O29" i="54"/>
  <c r="P29" i="54"/>
  <c r="Q29" i="54"/>
  <c r="R29" i="54"/>
  <c r="L30" i="54"/>
  <c r="M30" i="54"/>
  <c r="N30" i="54"/>
  <c r="O30" i="54"/>
  <c r="P30" i="54"/>
  <c r="Q30" i="54"/>
  <c r="R30" i="54"/>
  <c r="L31" i="54"/>
  <c r="M31" i="54"/>
  <c r="N31" i="54"/>
  <c r="O31" i="54"/>
  <c r="P31" i="54"/>
  <c r="Q31" i="54"/>
  <c r="R31" i="54"/>
  <c r="L32" i="54"/>
  <c r="M32" i="54"/>
  <c r="N32" i="54"/>
  <c r="O32" i="54"/>
  <c r="P32" i="54"/>
  <c r="Q32" i="54"/>
  <c r="R32" i="54"/>
  <c r="L33" i="54"/>
  <c r="M33" i="54"/>
  <c r="N33" i="54"/>
  <c r="O33" i="54"/>
  <c r="P33" i="54"/>
  <c r="Q33" i="54"/>
  <c r="R33" i="54"/>
  <c r="L34" i="54"/>
  <c r="M34" i="54"/>
  <c r="N34" i="54"/>
  <c r="O34" i="54"/>
  <c r="P34" i="54"/>
  <c r="Q34" i="54"/>
  <c r="R34" i="54"/>
  <c r="L35" i="54"/>
  <c r="M35" i="54"/>
  <c r="N35" i="54"/>
  <c r="O35" i="54"/>
  <c r="P35" i="54"/>
  <c r="Q35" i="54"/>
  <c r="R35" i="54"/>
  <c r="L36" i="54"/>
  <c r="M36" i="54"/>
  <c r="N36" i="54"/>
  <c r="O36" i="54"/>
  <c r="P36" i="54"/>
  <c r="Q36" i="54"/>
  <c r="R36" i="54"/>
  <c r="L37" i="54"/>
  <c r="M37" i="54"/>
  <c r="N37" i="54"/>
  <c r="O37" i="54"/>
  <c r="P37" i="54"/>
  <c r="Q37" i="54"/>
  <c r="R37" i="54"/>
  <c r="L38" i="54"/>
  <c r="M38" i="54"/>
  <c r="N38" i="54"/>
  <c r="O38" i="54"/>
  <c r="P38" i="54"/>
  <c r="Q38" i="54"/>
  <c r="R38" i="54"/>
  <c r="L39" i="54"/>
  <c r="M39" i="54"/>
  <c r="N39" i="54"/>
  <c r="O39" i="54"/>
  <c r="P39" i="54"/>
  <c r="Q39" i="54"/>
  <c r="R39" i="54"/>
  <c r="L40" i="54"/>
  <c r="M40" i="54"/>
  <c r="N40" i="54"/>
  <c r="O40" i="54"/>
  <c r="P40" i="54"/>
  <c r="Q40" i="54"/>
  <c r="R40" i="54"/>
  <c r="L41" i="54"/>
  <c r="M41" i="54"/>
  <c r="N41" i="54"/>
  <c r="O41" i="54"/>
  <c r="P41" i="54"/>
  <c r="Q41" i="54"/>
  <c r="R41" i="54"/>
  <c r="L42" i="54"/>
  <c r="M42" i="54"/>
  <c r="N42" i="54"/>
  <c r="O42" i="54"/>
  <c r="P42" i="54"/>
  <c r="Q42" i="54"/>
  <c r="R42" i="54"/>
  <c r="L43" i="54"/>
  <c r="M43" i="54"/>
  <c r="N43" i="54"/>
  <c r="O43" i="54"/>
  <c r="P43" i="54"/>
  <c r="Q43" i="54"/>
  <c r="R43" i="54"/>
  <c r="L44" i="54"/>
  <c r="M44" i="54"/>
  <c r="N44" i="54"/>
  <c r="O44" i="54"/>
  <c r="P44" i="54"/>
  <c r="Q44" i="54"/>
  <c r="R44" i="54"/>
  <c r="L45" i="54"/>
  <c r="M45" i="54"/>
  <c r="N45" i="54"/>
  <c r="O45" i="54"/>
  <c r="P45" i="54"/>
  <c r="Q45" i="54"/>
  <c r="R45" i="54"/>
  <c r="L46" i="54"/>
  <c r="M46" i="54"/>
  <c r="N46" i="54"/>
  <c r="O46" i="54"/>
  <c r="P46" i="54"/>
  <c r="Q46" i="54"/>
  <c r="R46" i="54"/>
  <c r="L47" i="54"/>
  <c r="M47" i="54"/>
  <c r="N47" i="54"/>
  <c r="O47" i="54"/>
  <c r="P47" i="54"/>
  <c r="Q47" i="54"/>
  <c r="R47" i="54"/>
  <c r="L48" i="54"/>
  <c r="M48" i="54"/>
  <c r="N48" i="54"/>
  <c r="O48" i="54"/>
  <c r="P48" i="54"/>
  <c r="Q48" i="54"/>
  <c r="R48" i="54"/>
  <c r="L49" i="54"/>
  <c r="M49" i="54"/>
  <c r="N49" i="54"/>
  <c r="O49" i="54"/>
  <c r="P49" i="54"/>
  <c r="Q49" i="54"/>
  <c r="R49" i="54"/>
  <c r="L50" i="54"/>
  <c r="M50" i="54"/>
  <c r="N50" i="54"/>
  <c r="O50" i="54"/>
  <c r="P50" i="54"/>
  <c r="Q50" i="54"/>
  <c r="R50" i="54"/>
  <c r="L51" i="54"/>
  <c r="M51" i="54"/>
  <c r="N51" i="54"/>
  <c r="O51" i="54"/>
  <c r="P51" i="54"/>
  <c r="Q51" i="54"/>
  <c r="R51" i="54"/>
  <c r="L52" i="54"/>
  <c r="M52" i="54"/>
  <c r="N52" i="54"/>
  <c r="O52" i="54"/>
  <c r="P52" i="54"/>
  <c r="Q52" i="54"/>
  <c r="R52" i="54"/>
  <c r="L53" i="54"/>
  <c r="M53" i="54"/>
  <c r="N53" i="54"/>
  <c r="O53" i="54"/>
  <c r="P53" i="54"/>
  <c r="Q53" i="54"/>
  <c r="R53" i="54"/>
  <c r="L54" i="54"/>
  <c r="M54" i="54"/>
  <c r="N54" i="54"/>
  <c r="O54" i="54"/>
  <c r="P54" i="54"/>
  <c r="Q54" i="54"/>
  <c r="R54" i="54"/>
  <c r="L55" i="54"/>
  <c r="M55" i="54"/>
  <c r="N55" i="54"/>
  <c r="O55" i="54"/>
  <c r="P55" i="54"/>
  <c r="Q55" i="54"/>
  <c r="R55" i="54"/>
  <c r="L56" i="54"/>
  <c r="M56" i="54"/>
  <c r="N56" i="54"/>
  <c r="O56" i="54"/>
  <c r="P56" i="54"/>
  <c r="Q56" i="54"/>
  <c r="R56" i="54"/>
  <c r="L57" i="54"/>
  <c r="M57" i="54"/>
  <c r="N57" i="54"/>
  <c r="O57" i="54"/>
  <c r="P57" i="54"/>
  <c r="Q57" i="54"/>
  <c r="R57" i="54"/>
  <c r="L58" i="54"/>
  <c r="M58" i="54"/>
  <c r="N58" i="54"/>
  <c r="O58" i="54"/>
  <c r="P58" i="54"/>
  <c r="Q58" i="54"/>
  <c r="R58" i="54"/>
  <c r="L59" i="54"/>
  <c r="M59" i="54"/>
  <c r="N59" i="54"/>
  <c r="O59" i="54"/>
  <c r="P59" i="54"/>
  <c r="Q59" i="54"/>
  <c r="R59" i="54"/>
  <c r="L60" i="54"/>
  <c r="M60" i="54"/>
  <c r="N60" i="54"/>
  <c r="O60" i="54"/>
  <c r="P60" i="54"/>
  <c r="Q60" i="54"/>
  <c r="R60" i="54"/>
  <c r="L61" i="54"/>
  <c r="M61" i="54"/>
  <c r="N61" i="54"/>
  <c r="O61" i="54"/>
  <c r="P61" i="54"/>
  <c r="Q61" i="54"/>
  <c r="R61" i="54"/>
  <c r="L62" i="54"/>
  <c r="M62" i="54"/>
  <c r="N62" i="54"/>
  <c r="O62" i="54"/>
  <c r="P62" i="54"/>
  <c r="Q62" i="54"/>
  <c r="R62" i="54"/>
  <c r="L63" i="54"/>
  <c r="M63" i="54"/>
  <c r="N63" i="54"/>
  <c r="O63" i="54"/>
  <c r="P63" i="54"/>
  <c r="Q63" i="54"/>
  <c r="R63" i="54"/>
  <c r="L64" i="54"/>
  <c r="M64" i="54"/>
  <c r="N64" i="54"/>
  <c r="O64" i="54"/>
  <c r="P64" i="54"/>
  <c r="Q64" i="54"/>
  <c r="R64" i="54"/>
  <c r="L65" i="54"/>
  <c r="M65" i="54"/>
  <c r="N65" i="54"/>
  <c r="O65" i="54"/>
  <c r="P65" i="54"/>
  <c r="Q65" i="54"/>
  <c r="R65" i="54"/>
  <c r="L66" i="54"/>
  <c r="M66" i="54"/>
  <c r="N66" i="54"/>
  <c r="O66" i="54"/>
  <c r="P66" i="54"/>
  <c r="Q66" i="54"/>
  <c r="R66" i="54"/>
  <c r="L67" i="54"/>
  <c r="M67" i="54"/>
  <c r="N67" i="54"/>
  <c r="O67" i="54"/>
  <c r="P67" i="54"/>
  <c r="Q67" i="54"/>
  <c r="R67" i="54"/>
  <c r="L68" i="54"/>
  <c r="M68" i="54"/>
  <c r="N68" i="54"/>
  <c r="O68" i="54"/>
  <c r="P68" i="54"/>
  <c r="Q68" i="54"/>
  <c r="R68" i="54"/>
  <c r="L69" i="54"/>
  <c r="M69" i="54"/>
  <c r="N69" i="54"/>
  <c r="O69" i="54"/>
  <c r="P69" i="54"/>
  <c r="Q69" i="54"/>
  <c r="R69" i="54"/>
  <c r="L70" i="54"/>
  <c r="M70" i="54"/>
  <c r="N70" i="54"/>
  <c r="O70" i="54"/>
  <c r="P70" i="54"/>
  <c r="Q70" i="54"/>
  <c r="R70" i="54"/>
  <c r="L71" i="54"/>
  <c r="M71" i="54"/>
  <c r="N71" i="54"/>
  <c r="O71" i="54"/>
  <c r="P71" i="54"/>
  <c r="Q71" i="54"/>
  <c r="R71" i="54"/>
  <c r="L72" i="54"/>
  <c r="M72" i="54"/>
  <c r="N72" i="54"/>
  <c r="O72" i="54"/>
  <c r="P72" i="54"/>
  <c r="Q72" i="54"/>
  <c r="R72" i="54"/>
  <c r="L73" i="54"/>
  <c r="M73" i="54"/>
  <c r="N73" i="54"/>
  <c r="O73" i="54"/>
  <c r="P73" i="54"/>
  <c r="Q73" i="54"/>
  <c r="R73" i="54"/>
  <c r="L74" i="54"/>
  <c r="M74" i="54"/>
  <c r="N74" i="54"/>
  <c r="O74" i="54"/>
  <c r="P74" i="54"/>
  <c r="Q74" i="54"/>
  <c r="R74" i="54"/>
  <c r="L75" i="54"/>
  <c r="M75" i="54"/>
  <c r="N75" i="54"/>
  <c r="O75" i="54"/>
  <c r="P75" i="54"/>
  <c r="Q75" i="54"/>
  <c r="R75" i="54"/>
  <c r="L76" i="54"/>
  <c r="M76" i="54"/>
  <c r="N76" i="54"/>
  <c r="O76" i="54"/>
  <c r="P76" i="54"/>
  <c r="Q76" i="54"/>
  <c r="R76" i="54"/>
  <c r="L77" i="54"/>
  <c r="M77" i="54"/>
  <c r="N77" i="54"/>
  <c r="O77" i="54"/>
  <c r="P77" i="54"/>
  <c r="Q77" i="54"/>
  <c r="R77" i="54"/>
  <c r="L78" i="54"/>
  <c r="M78" i="54"/>
  <c r="N78" i="54"/>
  <c r="O78" i="54"/>
  <c r="P78" i="54"/>
  <c r="Q78" i="54"/>
  <c r="R78" i="54"/>
  <c r="L79" i="54"/>
  <c r="M79" i="54"/>
  <c r="N79" i="54"/>
  <c r="O79" i="54"/>
  <c r="P79" i="54"/>
  <c r="Q79" i="54"/>
  <c r="R79" i="54"/>
  <c r="L80" i="54"/>
  <c r="M80" i="54"/>
  <c r="N80" i="54"/>
  <c r="O80" i="54"/>
  <c r="P80" i="54"/>
  <c r="Q80" i="54"/>
  <c r="R80" i="54"/>
  <c r="L81" i="54"/>
  <c r="M81" i="54"/>
  <c r="N81" i="54"/>
  <c r="O81" i="54"/>
  <c r="P81" i="54"/>
  <c r="Q81" i="54"/>
  <c r="R81" i="54"/>
  <c r="L82" i="54"/>
  <c r="M82" i="54"/>
  <c r="N82" i="54"/>
  <c r="O82" i="54"/>
  <c r="P82" i="54"/>
  <c r="Q82" i="54"/>
  <c r="R82" i="54"/>
  <c r="L83" i="54"/>
  <c r="M83" i="54"/>
  <c r="N83" i="54"/>
  <c r="O83" i="54"/>
  <c r="P83" i="54"/>
  <c r="Q83" i="54"/>
  <c r="R83" i="54"/>
  <c r="L84" i="54"/>
  <c r="M84" i="54"/>
  <c r="N84" i="54"/>
  <c r="O84" i="54"/>
  <c r="P84" i="54"/>
  <c r="Q84" i="54"/>
  <c r="R84" i="54"/>
  <c r="L85" i="54"/>
  <c r="M85" i="54"/>
  <c r="N85" i="54"/>
  <c r="O85" i="54"/>
  <c r="P85" i="54"/>
  <c r="Q85" i="54"/>
  <c r="R85" i="54"/>
  <c r="L86" i="54"/>
  <c r="M86" i="54"/>
  <c r="N86" i="54"/>
  <c r="O86" i="54"/>
  <c r="P86" i="54"/>
  <c r="Q86" i="54"/>
  <c r="R86" i="54"/>
  <c r="L87" i="54"/>
  <c r="M87" i="54"/>
  <c r="N87" i="54"/>
  <c r="O87" i="54"/>
  <c r="P87" i="54"/>
  <c r="Q87" i="54"/>
  <c r="R87" i="54"/>
  <c r="L88" i="54"/>
  <c r="M88" i="54"/>
  <c r="N88" i="54"/>
  <c r="O88" i="54"/>
  <c r="P88" i="54"/>
  <c r="Q88" i="54"/>
  <c r="R88" i="54"/>
  <c r="L89" i="54"/>
  <c r="M89" i="54"/>
  <c r="N89" i="54"/>
  <c r="O89" i="54"/>
  <c r="P89" i="54"/>
  <c r="Q89" i="54"/>
  <c r="R89" i="54"/>
  <c r="L90" i="54"/>
  <c r="M90" i="54"/>
  <c r="N90" i="54"/>
  <c r="O90" i="54"/>
  <c r="P90" i="54"/>
  <c r="Q90" i="54"/>
  <c r="R90" i="54"/>
  <c r="L91" i="54"/>
  <c r="M91" i="54"/>
  <c r="N91" i="54"/>
  <c r="O91" i="54"/>
  <c r="P91" i="54"/>
  <c r="Q91" i="54"/>
  <c r="R91" i="54"/>
  <c r="L92" i="54"/>
  <c r="M92" i="54"/>
  <c r="N92" i="54"/>
  <c r="O92" i="54"/>
  <c r="P92" i="54"/>
  <c r="Q92" i="54"/>
  <c r="R92" i="54"/>
  <c r="L93" i="54"/>
  <c r="M93" i="54"/>
  <c r="N93" i="54"/>
  <c r="O93" i="54"/>
  <c r="P93" i="54"/>
  <c r="Q93" i="54"/>
  <c r="R93" i="54"/>
  <c r="L94" i="54"/>
  <c r="M94" i="54"/>
  <c r="N94" i="54"/>
  <c r="O94" i="54"/>
  <c r="P94" i="54"/>
  <c r="Q94" i="54"/>
  <c r="R94" i="54"/>
  <c r="L95" i="54"/>
  <c r="M95" i="54"/>
  <c r="N95" i="54"/>
  <c r="O95" i="54"/>
  <c r="P95" i="54"/>
  <c r="Q95" i="54"/>
  <c r="R95" i="54"/>
  <c r="L96" i="54"/>
  <c r="M96" i="54"/>
  <c r="N96" i="54"/>
  <c r="O96" i="54"/>
  <c r="P96" i="54"/>
  <c r="Q96" i="54"/>
  <c r="R96" i="54"/>
  <c r="L97" i="54"/>
  <c r="M97" i="54"/>
  <c r="N97" i="54"/>
  <c r="O97" i="54"/>
  <c r="P97" i="54"/>
  <c r="Q97" i="54"/>
  <c r="R97" i="54"/>
  <c r="L98" i="54"/>
  <c r="M98" i="54"/>
  <c r="N98" i="54"/>
  <c r="O98" i="54"/>
  <c r="P98" i="54"/>
  <c r="Q98" i="54"/>
  <c r="R98" i="54"/>
  <c r="L99" i="54"/>
  <c r="M99" i="54"/>
  <c r="N99" i="54"/>
  <c r="O99" i="54"/>
  <c r="P99" i="54"/>
  <c r="Q99" i="54"/>
  <c r="R99" i="54"/>
  <c r="L100" i="54"/>
  <c r="M100" i="54"/>
  <c r="N100" i="54"/>
  <c r="O100" i="54"/>
  <c r="P100" i="54"/>
  <c r="Q100" i="54"/>
  <c r="R100" i="54"/>
  <c r="L101" i="54"/>
  <c r="M101" i="54"/>
  <c r="N101" i="54"/>
  <c r="O101" i="54"/>
  <c r="P101" i="54"/>
  <c r="Q101" i="54"/>
  <c r="R101" i="54"/>
  <c r="L102" i="54"/>
  <c r="M102" i="54"/>
  <c r="N102" i="54"/>
  <c r="O102" i="54"/>
  <c r="P102" i="54"/>
  <c r="Q102" i="54"/>
  <c r="R102" i="54"/>
  <c r="L103" i="54"/>
  <c r="M103" i="54"/>
  <c r="N103" i="54"/>
  <c r="O103" i="54"/>
  <c r="P103" i="54"/>
  <c r="Q103" i="54"/>
  <c r="R103" i="54"/>
  <c r="L104" i="54"/>
  <c r="M104" i="54"/>
  <c r="N104" i="54"/>
  <c r="O104" i="54"/>
  <c r="P104" i="54"/>
  <c r="Q104" i="54"/>
  <c r="R104" i="54"/>
  <c r="L105" i="54"/>
  <c r="M105" i="54"/>
  <c r="N105" i="54"/>
  <c r="O105" i="54"/>
  <c r="P105" i="54"/>
  <c r="Q105" i="54"/>
  <c r="R105" i="54"/>
  <c r="L106" i="54"/>
  <c r="M106" i="54"/>
  <c r="N106" i="54"/>
  <c r="O106" i="54"/>
  <c r="P106" i="54"/>
  <c r="Q106" i="54"/>
  <c r="R106" i="54"/>
  <c r="L107" i="54"/>
  <c r="M107" i="54"/>
  <c r="N107" i="54"/>
  <c r="O107" i="54"/>
  <c r="P107" i="54"/>
  <c r="Q107" i="54"/>
  <c r="R107" i="54"/>
  <c r="L108" i="54"/>
  <c r="M108" i="54"/>
  <c r="N108" i="54"/>
  <c r="O108" i="54"/>
  <c r="P108" i="54"/>
  <c r="Q108" i="54"/>
  <c r="R108" i="54"/>
  <c r="L109" i="54"/>
  <c r="M109" i="54"/>
  <c r="N109" i="54"/>
  <c r="O109" i="54"/>
  <c r="P109" i="54"/>
  <c r="Q109" i="54"/>
  <c r="R109" i="54"/>
  <c r="L110" i="54"/>
  <c r="M110" i="54"/>
  <c r="N110" i="54"/>
  <c r="O110" i="54"/>
  <c r="P110" i="54"/>
  <c r="Q110" i="54"/>
  <c r="R110" i="54"/>
  <c r="L111" i="54"/>
  <c r="M111" i="54"/>
  <c r="N111" i="54"/>
  <c r="O111" i="54"/>
  <c r="P111" i="54"/>
  <c r="Q111" i="54"/>
  <c r="R111" i="54"/>
  <c r="L112" i="54"/>
  <c r="M112" i="54"/>
  <c r="N112" i="54"/>
  <c r="O112" i="54"/>
  <c r="P112" i="54"/>
  <c r="Q112" i="54"/>
  <c r="R112" i="54"/>
  <c r="L113" i="54"/>
  <c r="M113" i="54"/>
  <c r="N113" i="54"/>
  <c r="O113" i="54"/>
  <c r="P113" i="54"/>
  <c r="Q113" i="54"/>
  <c r="R113" i="54"/>
  <c r="L114" i="54"/>
  <c r="M114" i="54"/>
  <c r="N114" i="54"/>
  <c r="O114" i="54"/>
  <c r="P114" i="54"/>
  <c r="Q114" i="54"/>
  <c r="R114" i="54"/>
  <c r="L115" i="54"/>
  <c r="M115" i="54"/>
  <c r="N115" i="54"/>
  <c r="O115" i="54"/>
  <c r="P115" i="54"/>
  <c r="Q115" i="54"/>
  <c r="R115" i="54"/>
  <c r="L116" i="54"/>
  <c r="M116" i="54"/>
  <c r="N116" i="54"/>
  <c r="O116" i="54"/>
  <c r="P116" i="54"/>
  <c r="Q116" i="54"/>
  <c r="R116" i="54"/>
  <c r="L117" i="54"/>
  <c r="M117" i="54"/>
  <c r="N117" i="54"/>
  <c r="O117" i="54"/>
  <c r="P117" i="54"/>
  <c r="Q117" i="54"/>
  <c r="R117" i="54"/>
  <c r="L118" i="54"/>
  <c r="M118" i="54"/>
  <c r="N118" i="54"/>
  <c r="O118" i="54"/>
  <c r="P118" i="54"/>
  <c r="Q118" i="54"/>
  <c r="R118" i="54"/>
  <c r="L119" i="54"/>
  <c r="M119" i="54"/>
  <c r="N119" i="54"/>
  <c r="O119" i="54"/>
  <c r="P119" i="54"/>
  <c r="Q119" i="54"/>
  <c r="R119" i="54"/>
  <c r="L120" i="54"/>
  <c r="M120" i="54"/>
  <c r="N120" i="54"/>
  <c r="O120" i="54"/>
  <c r="P120" i="54"/>
  <c r="Q120" i="54"/>
  <c r="R120" i="54"/>
  <c r="L121" i="54"/>
  <c r="M121" i="54"/>
  <c r="N121" i="54"/>
  <c r="O121" i="54"/>
  <c r="P121" i="54"/>
  <c r="Q121" i="54"/>
  <c r="R121" i="54"/>
  <c r="L122" i="54"/>
  <c r="M122" i="54"/>
  <c r="N122" i="54"/>
  <c r="O122" i="54"/>
  <c r="P122" i="54"/>
  <c r="Q122" i="54"/>
  <c r="R122" i="54"/>
  <c r="L123" i="54"/>
  <c r="M123" i="54"/>
  <c r="N123" i="54"/>
  <c r="O123" i="54"/>
  <c r="P123" i="54"/>
  <c r="Q123" i="54"/>
  <c r="R123" i="54"/>
  <c r="L124" i="54"/>
  <c r="M124" i="54"/>
  <c r="N124" i="54"/>
  <c r="O124" i="54"/>
  <c r="P124" i="54"/>
  <c r="Q124" i="54"/>
  <c r="R124" i="54"/>
  <c r="L125" i="54"/>
  <c r="M125" i="54"/>
  <c r="N125" i="54"/>
  <c r="O125" i="54"/>
  <c r="P125" i="54"/>
  <c r="Q125" i="54"/>
  <c r="R125" i="54"/>
  <c r="L126" i="54"/>
  <c r="M126" i="54"/>
  <c r="N126" i="54"/>
  <c r="O126" i="54"/>
  <c r="P126" i="54"/>
  <c r="Q126" i="54"/>
  <c r="R126" i="54"/>
  <c r="L127" i="54"/>
  <c r="M127" i="54"/>
  <c r="N127" i="54"/>
  <c r="O127" i="54"/>
  <c r="P127" i="54"/>
  <c r="Q127" i="54"/>
  <c r="R127" i="54"/>
  <c r="L128" i="54"/>
  <c r="M128" i="54"/>
  <c r="N128" i="54"/>
  <c r="O128" i="54"/>
  <c r="P128" i="54"/>
  <c r="Q128" i="54"/>
  <c r="R128" i="54"/>
  <c r="L129" i="54"/>
  <c r="M129" i="54"/>
  <c r="N129" i="54"/>
  <c r="O129" i="54"/>
  <c r="P129" i="54"/>
  <c r="Q129" i="54"/>
  <c r="R129" i="54"/>
  <c r="L130" i="54"/>
  <c r="M130" i="54"/>
  <c r="N130" i="54"/>
  <c r="O130" i="54"/>
  <c r="P130" i="54"/>
  <c r="Q130" i="54"/>
  <c r="R130" i="54"/>
  <c r="L131" i="54"/>
  <c r="M131" i="54"/>
  <c r="N131" i="54"/>
  <c r="O131" i="54"/>
  <c r="P131" i="54"/>
  <c r="Q131" i="54"/>
  <c r="R131" i="54"/>
  <c r="L132" i="54"/>
  <c r="M132" i="54"/>
  <c r="N132" i="54"/>
  <c r="O132" i="54"/>
  <c r="P132" i="54"/>
  <c r="Q132" i="54"/>
  <c r="R132" i="54"/>
  <c r="L133" i="54"/>
  <c r="M133" i="54"/>
  <c r="N133" i="54"/>
  <c r="O133" i="54"/>
  <c r="P133" i="54"/>
  <c r="Q133" i="54"/>
  <c r="R133" i="54"/>
  <c r="L134" i="54"/>
  <c r="M134" i="54"/>
  <c r="N134" i="54"/>
  <c r="O134" i="54"/>
  <c r="P134" i="54"/>
  <c r="Q134" i="54"/>
  <c r="R134" i="54"/>
  <c r="L135" i="54"/>
  <c r="M135" i="54"/>
  <c r="N135" i="54"/>
  <c r="O135" i="54"/>
  <c r="P135" i="54"/>
  <c r="Q135" i="54"/>
  <c r="R135" i="54"/>
  <c r="L136" i="54"/>
  <c r="M136" i="54"/>
  <c r="N136" i="54"/>
  <c r="O136" i="54"/>
  <c r="P136" i="54"/>
  <c r="Q136" i="54"/>
  <c r="R136" i="54"/>
  <c r="L137" i="54"/>
  <c r="M137" i="54"/>
  <c r="N137" i="54"/>
  <c r="O137" i="54"/>
  <c r="P137" i="54"/>
  <c r="Q137" i="54"/>
  <c r="R137" i="54"/>
  <c r="L138" i="54"/>
  <c r="M138" i="54"/>
  <c r="N138" i="54"/>
  <c r="O138" i="54"/>
  <c r="P138" i="54"/>
  <c r="Q138" i="54"/>
  <c r="R138" i="54"/>
  <c r="L139" i="54"/>
  <c r="M139" i="54"/>
  <c r="N139" i="54"/>
  <c r="O139" i="54"/>
  <c r="P139" i="54"/>
  <c r="Q139" i="54"/>
  <c r="R139" i="54"/>
  <c r="L140" i="54"/>
  <c r="M140" i="54"/>
  <c r="N140" i="54"/>
  <c r="O140" i="54"/>
  <c r="P140" i="54"/>
  <c r="Q140" i="54"/>
  <c r="R140" i="54"/>
  <c r="L141" i="54"/>
  <c r="M141" i="54"/>
  <c r="N141" i="54"/>
  <c r="O141" i="54"/>
  <c r="P141" i="54"/>
  <c r="Q141" i="54"/>
  <c r="R141" i="54"/>
  <c r="L142" i="54"/>
  <c r="M142" i="54"/>
  <c r="N142" i="54"/>
  <c r="O142" i="54"/>
  <c r="P142" i="54"/>
  <c r="Q142" i="54"/>
  <c r="R142" i="54"/>
  <c r="L143" i="54"/>
  <c r="M143" i="54"/>
  <c r="N143" i="54"/>
  <c r="O143" i="54"/>
  <c r="P143" i="54"/>
  <c r="Q143" i="54"/>
  <c r="R143" i="54"/>
  <c r="L144" i="54"/>
  <c r="M144" i="54"/>
  <c r="N144" i="54"/>
  <c r="O144" i="54"/>
  <c r="P144" i="54"/>
  <c r="Q144" i="54"/>
  <c r="R144" i="54"/>
  <c r="L145" i="54"/>
  <c r="M145" i="54"/>
  <c r="N145" i="54"/>
  <c r="O145" i="54"/>
  <c r="P145" i="54"/>
  <c r="Q145" i="54"/>
  <c r="R145" i="54"/>
  <c r="L146" i="54"/>
  <c r="M146" i="54"/>
  <c r="N146" i="54"/>
  <c r="O146" i="54"/>
  <c r="P146" i="54"/>
  <c r="Q146" i="54"/>
  <c r="R146" i="54"/>
  <c r="L147" i="54"/>
  <c r="M147" i="54"/>
  <c r="N147" i="54"/>
  <c r="O147" i="54"/>
  <c r="P147" i="54"/>
  <c r="Q147" i="54"/>
  <c r="R147" i="54"/>
  <c r="L148" i="54"/>
  <c r="M148" i="54"/>
  <c r="N148" i="54"/>
  <c r="O148" i="54"/>
  <c r="P148" i="54"/>
  <c r="Q148" i="54"/>
  <c r="R148" i="54"/>
  <c r="L149" i="54"/>
  <c r="M149" i="54"/>
  <c r="N149" i="54"/>
  <c r="O149" i="54"/>
  <c r="P149" i="54"/>
  <c r="Q149" i="54"/>
  <c r="R149" i="54"/>
  <c r="L150" i="54"/>
  <c r="M150" i="54"/>
  <c r="N150" i="54"/>
  <c r="O150" i="54"/>
  <c r="P150" i="54"/>
  <c r="Q150" i="54"/>
  <c r="R150" i="54"/>
  <c r="L151" i="54"/>
  <c r="M151" i="54"/>
  <c r="N151" i="54"/>
  <c r="O151" i="54"/>
  <c r="P151" i="54"/>
  <c r="Q151" i="54"/>
  <c r="R151" i="54"/>
  <c r="L152" i="54"/>
  <c r="M152" i="54"/>
  <c r="N152" i="54"/>
  <c r="O152" i="54"/>
  <c r="P152" i="54"/>
  <c r="Q152" i="54"/>
  <c r="R152" i="54"/>
  <c r="L153" i="54"/>
  <c r="M153" i="54"/>
  <c r="N153" i="54"/>
  <c r="O153" i="54"/>
  <c r="P153" i="54"/>
  <c r="Q153" i="54"/>
  <c r="R153" i="54"/>
  <c r="L154" i="54"/>
  <c r="M154" i="54"/>
  <c r="N154" i="54"/>
  <c r="O154" i="54"/>
  <c r="P154" i="54"/>
  <c r="Q154" i="54"/>
  <c r="R154" i="54"/>
  <c r="L155" i="54"/>
  <c r="M155" i="54"/>
  <c r="N155" i="54"/>
  <c r="O155" i="54"/>
  <c r="P155" i="54"/>
  <c r="Q155" i="54"/>
  <c r="R155" i="54"/>
  <c r="L156" i="54"/>
  <c r="M156" i="54"/>
  <c r="N156" i="54"/>
  <c r="O156" i="54"/>
  <c r="P156" i="54"/>
  <c r="Q156" i="54"/>
  <c r="R156" i="54"/>
  <c r="L157" i="54"/>
  <c r="M157" i="54"/>
  <c r="N157" i="54"/>
  <c r="O157" i="54"/>
  <c r="P157" i="54"/>
  <c r="Q157" i="54"/>
  <c r="R157" i="54"/>
  <c r="L158" i="54"/>
  <c r="M158" i="54"/>
  <c r="N158" i="54"/>
  <c r="O158" i="54"/>
  <c r="P158" i="54"/>
  <c r="Q158" i="54"/>
  <c r="R158" i="54"/>
  <c r="L159" i="54"/>
  <c r="M159" i="54"/>
  <c r="N159" i="54"/>
  <c r="O159" i="54"/>
  <c r="P159" i="54"/>
  <c r="Q159" i="54"/>
  <c r="R159" i="54"/>
  <c r="L160" i="54"/>
  <c r="M160" i="54"/>
  <c r="N160" i="54"/>
  <c r="O160" i="54"/>
  <c r="P160" i="54"/>
  <c r="Q160" i="54"/>
  <c r="R160" i="54"/>
  <c r="L161" i="54"/>
  <c r="M161" i="54"/>
  <c r="N161" i="54"/>
  <c r="O161" i="54"/>
  <c r="P161" i="54"/>
  <c r="Q161" i="54"/>
  <c r="R161" i="54"/>
  <c r="L162" i="54"/>
  <c r="M162" i="54"/>
  <c r="N162" i="54"/>
  <c r="O162" i="54"/>
  <c r="P162" i="54"/>
  <c r="Q162" i="54"/>
  <c r="R162" i="54"/>
  <c r="L163" i="54"/>
  <c r="M163" i="54"/>
  <c r="N163" i="54"/>
  <c r="O163" i="54"/>
  <c r="P163" i="54"/>
  <c r="Q163" i="54"/>
  <c r="R163" i="54"/>
  <c r="L164" i="54"/>
  <c r="M164" i="54"/>
  <c r="N164" i="54"/>
  <c r="O164" i="54"/>
  <c r="P164" i="54"/>
  <c r="Q164" i="54"/>
  <c r="R164" i="54"/>
  <c r="L165" i="54"/>
  <c r="M165" i="54"/>
  <c r="N165" i="54"/>
  <c r="O165" i="54"/>
  <c r="P165" i="54"/>
  <c r="Q165" i="54"/>
  <c r="R165" i="54"/>
  <c r="L166" i="54"/>
  <c r="M166" i="54"/>
  <c r="N166" i="54"/>
  <c r="O166" i="54"/>
  <c r="P166" i="54"/>
  <c r="Q166" i="54"/>
  <c r="R166" i="54"/>
  <c r="L167" i="54"/>
  <c r="M167" i="54"/>
  <c r="N167" i="54"/>
  <c r="O167" i="54"/>
  <c r="P167" i="54"/>
  <c r="Q167" i="54"/>
  <c r="R167" i="54"/>
  <c r="L168" i="54"/>
  <c r="M168" i="54"/>
  <c r="N168" i="54"/>
  <c r="O168" i="54"/>
  <c r="P168" i="54"/>
  <c r="Q168" i="54"/>
  <c r="R168" i="54"/>
  <c r="L169" i="54"/>
  <c r="M169" i="54"/>
  <c r="N169" i="54"/>
  <c r="O169" i="54"/>
  <c r="P169" i="54"/>
  <c r="Q169" i="54"/>
  <c r="R169" i="54"/>
  <c r="L170" i="54"/>
  <c r="M170" i="54"/>
  <c r="N170" i="54"/>
  <c r="O170" i="54"/>
  <c r="P170" i="54"/>
  <c r="Q170" i="54"/>
  <c r="R170" i="54"/>
  <c r="L171" i="54"/>
  <c r="M171" i="54"/>
  <c r="N171" i="54"/>
  <c r="O171" i="54"/>
  <c r="P171" i="54"/>
  <c r="Q171" i="54"/>
  <c r="R171" i="54"/>
  <c r="L172" i="54"/>
  <c r="M172" i="54"/>
  <c r="N172" i="54"/>
  <c r="O172" i="54"/>
  <c r="P172" i="54"/>
  <c r="Q172" i="54"/>
  <c r="R172" i="54"/>
  <c r="L173" i="54"/>
  <c r="M173" i="54"/>
  <c r="N173" i="54"/>
  <c r="O173" i="54"/>
  <c r="P173" i="54"/>
  <c r="Q173" i="54"/>
  <c r="R173" i="54"/>
  <c r="L174" i="54"/>
  <c r="M174" i="54"/>
  <c r="N174" i="54"/>
  <c r="O174" i="54"/>
  <c r="P174" i="54"/>
  <c r="Q174" i="54"/>
  <c r="R174" i="54"/>
  <c r="L175" i="54"/>
  <c r="M175" i="54"/>
  <c r="N175" i="54"/>
  <c r="O175" i="54"/>
  <c r="P175" i="54"/>
  <c r="Q175" i="54"/>
  <c r="R175" i="54"/>
  <c r="L176" i="54"/>
  <c r="M176" i="54"/>
  <c r="N176" i="54"/>
  <c r="O176" i="54"/>
  <c r="P176" i="54"/>
  <c r="Q176" i="54"/>
  <c r="R176" i="54"/>
  <c r="L177" i="54"/>
  <c r="M177" i="54"/>
  <c r="N177" i="54"/>
  <c r="O177" i="54"/>
  <c r="P177" i="54"/>
  <c r="Q177" i="54"/>
  <c r="R177" i="54"/>
  <c r="L178" i="54"/>
  <c r="M178" i="54"/>
  <c r="N178" i="54"/>
  <c r="O178" i="54"/>
  <c r="P178" i="54"/>
  <c r="Q178" i="54"/>
  <c r="R178" i="54"/>
  <c r="L179" i="54"/>
  <c r="M179" i="54"/>
  <c r="N179" i="54"/>
  <c r="O179" i="54"/>
  <c r="P179" i="54"/>
  <c r="Q179" i="54"/>
  <c r="R179" i="54"/>
  <c r="L180" i="54"/>
  <c r="M180" i="54"/>
  <c r="N180" i="54"/>
  <c r="O180" i="54"/>
  <c r="P180" i="54"/>
  <c r="Q180" i="54"/>
  <c r="R180" i="54"/>
  <c r="L181" i="54"/>
  <c r="M181" i="54"/>
  <c r="N181" i="54"/>
  <c r="O181" i="54"/>
  <c r="P181" i="54"/>
  <c r="Q181" i="54"/>
  <c r="R181" i="54"/>
  <c r="L182" i="54"/>
  <c r="M182" i="54"/>
  <c r="N182" i="54"/>
  <c r="O182" i="54"/>
  <c r="P182" i="54"/>
  <c r="Q182" i="54"/>
  <c r="R182" i="54"/>
  <c r="L183" i="54"/>
  <c r="M183" i="54"/>
  <c r="N183" i="54"/>
  <c r="O183" i="54"/>
  <c r="P183" i="54"/>
  <c r="Q183" i="54"/>
  <c r="R183" i="54"/>
  <c r="L184" i="54"/>
  <c r="M184" i="54"/>
  <c r="N184" i="54"/>
  <c r="O184" i="54"/>
  <c r="P184" i="54"/>
  <c r="Q184" i="54"/>
  <c r="R184" i="54"/>
  <c r="L185" i="54"/>
  <c r="M185" i="54"/>
  <c r="N185" i="54"/>
  <c r="O185" i="54"/>
  <c r="P185" i="54"/>
  <c r="Q185" i="54"/>
  <c r="R185" i="54"/>
  <c r="L186" i="54"/>
  <c r="M186" i="54"/>
  <c r="N186" i="54"/>
  <c r="O186" i="54"/>
  <c r="P186" i="54"/>
  <c r="Q186" i="54"/>
  <c r="R186" i="54"/>
  <c r="L187" i="54"/>
  <c r="M187" i="54"/>
  <c r="N187" i="54"/>
  <c r="O187" i="54"/>
  <c r="P187" i="54"/>
  <c r="Q187" i="54"/>
  <c r="R187" i="54"/>
  <c r="L188" i="54"/>
  <c r="M188" i="54"/>
  <c r="N188" i="54"/>
  <c r="O188" i="54"/>
  <c r="P188" i="54"/>
  <c r="Q188" i="54"/>
  <c r="R188" i="54"/>
  <c r="L189" i="54"/>
  <c r="M189" i="54"/>
  <c r="N189" i="54"/>
  <c r="O189" i="54"/>
  <c r="P189" i="54"/>
  <c r="Q189" i="54"/>
  <c r="R189" i="54"/>
  <c r="L190" i="54"/>
  <c r="M190" i="54"/>
  <c r="N190" i="54"/>
  <c r="O190" i="54"/>
  <c r="P190" i="54"/>
  <c r="Q190" i="54"/>
  <c r="R190" i="54"/>
  <c r="L191" i="54"/>
  <c r="M191" i="54"/>
  <c r="N191" i="54"/>
  <c r="O191" i="54"/>
  <c r="P191" i="54"/>
  <c r="Q191" i="54"/>
  <c r="R191" i="54"/>
  <c r="L192" i="54"/>
  <c r="M192" i="54"/>
  <c r="N192" i="54"/>
  <c r="O192" i="54"/>
  <c r="P192" i="54"/>
  <c r="Q192" i="54"/>
  <c r="R192" i="54"/>
  <c r="L193" i="54"/>
  <c r="M193" i="54"/>
  <c r="N193" i="54"/>
  <c r="O193" i="54"/>
  <c r="P193" i="54"/>
  <c r="Q193" i="54"/>
  <c r="R193" i="54"/>
  <c r="L194" i="54"/>
  <c r="M194" i="54"/>
  <c r="N194" i="54"/>
  <c r="O194" i="54"/>
  <c r="P194" i="54"/>
  <c r="Q194" i="54"/>
  <c r="R194" i="54"/>
  <c r="L195" i="54"/>
  <c r="M195" i="54"/>
  <c r="N195" i="54"/>
  <c r="O195" i="54"/>
  <c r="P195" i="54"/>
  <c r="Q195" i="54"/>
  <c r="R195" i="54"/>
  <c r="L196" i="54"/>
  <c r="M196" i="54"/>
  <c r="N196" i="54"/>
  <c r="O196" i="54"/>
  <c r="P196" i="54"/>
  <c r="Q196" i="54"/>
  <c r="R196" i="54"/>
  <c r="L197" i="54"/>
  <c r="M197" i="54"/>
  <c r="N197" i="54"/>
  <c r="O197" i="54"/>
  <c r="P197" i="54"/>
  <c r="Q197" i="54"/>
  <c r="R197" i="54"/>
  <c r="L198" i="54"/>
  <c r="M198" i="54"/>
  <c r="N198" i="54"/>
  <c r="O198" i="54"/>
  <c r="P198" i="54"/>
  <c r="Q198" i="54"/>
  <c r="R198" i="54"/>
  <c r="L199" i="54"/>
  <c r="M199" i="54"/>
  <c r="N199" i="54"/>
  <c r="O199" i="54"/>
  <c r="P199" i="54"/>
  <c r="Q199" i="54"/>
  <c r="R199" i="54"/>
  <c r="L200" i="54"/>
  <c r="M200" i="54"/>
  <c r="N200" i="54"/>
  <c r="O200" i="54"/>
  <c r="P200" i="54"/>
  <c r="Q200" i="54"/>
  <c r="R200" i="54"/>
  <c r="L201" i="54"/>
  <c r="M201" i="54"/>
  <c r="N201" i="54"/>
  <c r="O201" i="54"/>
  <c r="P201" i="54"/>
  <c r="Q201" i="54"/>
  <c r="R201" i="54"/>
  <c r="L202" i="54"/>
  <c r="M202" i="54"/>
  <c r="N202" i="54"/>
  <c r="O202" i="54"/>
  <c r="P202" i="54"/>
  <c r="Q202" i="54"/>
  <c r="R202" i="54"/>
  <c r="L203" i="54"/>
  <c r="M203" i="54"/>
  <c r="N203" i="54"/>
  <c r="O203" i="54"/>
  <c r="P203" i="54"/>
  <c r="Q203" i="54"/>
  <c r="R203" i="54"/>
  <c r="L204" i="54"/>
  <c r="M204" i="54"/>
  <c r="N204" i="54"/>
  <c r="O204" i="54"/>
  <c r="P204" i="54"/>
  <c r="Q204" i="54"/>
  <c r="R204" i="54"/>
  <c r="L205" i="54"/>
  <c r="M205" i="54"/>
  <c r="N205" i="54"/>
  <c r="O205" i="54"/>
  <c r="P205" i="54"/>
  <c r="Q205" i="54"/>
  <c r="R205" i="54"/>
  <c r="L206" i="54"/>
  <c r="M206" i="54"/>
  <c r="N206" i="54"/>
  <c r="O206" i="54"/>
  <c r="P206" i="54"/>
  <c r="Q206" i="54"/>
  <c r="R206" i="54"/>
  <c r="L207" i="54"/>
  <c r="M207" i="54"/>
  <c r="N207" i="54"/>
  <c r="O207" i="54"/>
  <c r="P207" i="54"/>
  <c r="Q207" i="54"/>
  <c r="R207" i="54"/>
  <c r="L208" i="54"/>
  <c r="M208" i="54"/>
  <c r="N208" i="54"/>
  <c r="O208" i="54"/>
  <c r="P208" i="54"/>
  <c r="Q208" i="54"/>
  <c r="R208" i="54"/>
  <c r="L209" i="54"/>
  <c r="M209" i="54"/>
  <c r="N209" i="54"/>
  <c r="O209" i="54"/>
  <c r="P209" i="54"/>
  <c r="Q209" i="54"/>
  <c r="R209" i="54"/>
  <c r="L210" i="54"/>
  <c r="M210" i="54"/>
  <c r="N210" i="54"/>
  <c r="O210" i="54"/>
  <c r="P210" i="54"/>
  <c r="Q210" i="54"/>
  <c r="R210" i="54"/>
  <c r="L211" i="54"/>
  <c r="M211" i="54"/>
  <c r="N211" i="54"/>
  <c r="O211" i="54"/>
  <c r="P211" i="54"/>
  <c r="Q211" i="54"/>
  <c r="R211" i="54"/>
  <c r="L212" i="54"/>
  <c r="M212" i="54"/>
  <c r="N212" i="54"/>
  <c r="O212" i="54"/>
  <c r="P212" i="54"/>
  <c r="Q212" i="54"/>
  <c r="R212" i="54"/>
  <c r="L213" i="54"/>
  <c r="M213" i="54"/>
  <c r="N213" i="54"/>
  <c r="O213" i="54"/>
  <c r="P213" i="54"/>
  <c r="Q213" i="54"/>
  <c r="R213" i="54"/>
  <c r="L214" i="54"/>
  <c r="M214" i="54"/>
  <c r="N214" i="54"/>
  <c r="O214" i="54"/>
  <c r="P214" i="54"/>
  <c r="Q214" i="54"/>
  <c r="R214" i="54"/>
  <c r="L215" i="54"/>
  <c r="M215" i="54"/>
  <c r="N215" i="54"/>
  <c r="O215" i="54"/>
  <c r="P215" i="54"/>
  <c r="Q215" i="54"/>
  <c r="R215" i="54"/>
  <c r="L216" i="54"/>
  <c r="M216" i="54"/>
  <c r="N216" i="54"/>
  <c r="O216" i="54"/>
  <c r="P216" i="54"/>
  <c r="Q216" i="54"/>
  <c r="R216" i="54"/>
  <c r="L217" i="54"/>
  <c r="M217" i="54"/>
  <c r="N217" i="54"/>
  <c r="O217" i="54"/>
  <c r="P217" i="54"/>
  <c r="Q217" i="54"/>
  <c r="R217" i="54"/>
  <c r="L218" i="54"/>
  <c r="M218" i="54"/>
  <c r="N218" i="54"/>
  <c r="O218" i="54"/>
  <c r="P218" i="54"/>
  <c r="Q218" i="54"/>
  <c r="R218" i="54"/>
  <c r="L219" i="54"/>
  <c r="M219" i="54"/>
  <c r="N219" i="54"/>
  <c r="O219" i="54"/>
  <c r="P219" i="54"/>
  <c r="Q219" i="54"/>
  <c r="R219" i="54"/>
  <c r="L220" i="54"/>
  <c r="M220" i="54"/>
  <c r="N220" i="54"/>
  <c r="O220" i="54"/>
  <c r="P220" i="54"/>
  <c r="Q220" i="54"/>
  <c r="R220" i="54"/>
  <c r="L221" i="54"/>
  <c r="M221" i="54"/>
  <c r="N221" i="54"/>
  <c r="O221" i="54"/>
  <c r="P221" i="54"/>
  <c r="Q221" i="54"/>
  <c r="R221" i="54"/>
  <c r="L222" i="54"/>
  <c r="M222" i="54"/>
  <c r="N222" i="54"/>
  <c r="O222" i="54"/>
  <c r="P222" i="54"/>
  <c r="Q222" i="54"/>
  <c r="R222" i="54"/>
  <c r="L223" i="54"/>
  <c r="M223" i="54"/>
  <c r="N223" i="54"/>
  <c r="O223" i="54"/>
  <c r="P223" i="54"/>
  <c r="Q223" i="54"/>
  <c r="R223" i="54"/>
  <c r="L224" i="54"/>
  <c r="M224" i="54"/>
  <c r="N224" i="54"/>
  <c r="O224" i="54"/>
  <c r="P224" i="54"/>
  <c r="Q224" i="54"/>
  <c r="R224" i="54"/>
  <c r="L225" i="54"/>
  <c r="M225" i="54"/>
  <c r="N225" i="54"/>
  <c r="O225" i="54"/>
  <c r="P225" i="54"/>
  <c r="Q225" i="54"/>
  <c r="R225" i="54"/>
  <c r="L226" i="54"/>
  <c r="M226" i="54"/>
  <c r="N226" i="54"/>
  <c r="O226" i="54"/>
  <c r="P226" i="54"/>
  <c r="Q226" i="54"/>
  <c r="R226" i="54"/>
  <c r="L227" i="54"/>
  <c r="M227" i="54"/>
  <c r="N227" i="54"/>
  <c r="O227" i="54"/>
  <c r="P227" i="54"/>
  <c r="Q227" i="54"/>
  <c r="R227" i="54"/>
  <c r="L228" i="54"/>
  <c r="M228" i="54"/>
  <c r="N228" i="54"/>
  <c r="O228" i="54"/>
  <c r="P228" i="54"/>
  <c r="Q228" i="54"/>
  <c r="R228" i="54"/>
  <c r="L229" i="54"/>
  <c r="M229" i="54"/>
  <c r="N229" i="54"/>
  <c r="O229" i="54"/>
  <c r="P229" i="54"/>
  <c r="Q229" i="54"/>
  <c r="R229" i="54"/>
  <c r="L230" i="54"/>
  <c r="M230" i="54"/>
  <c r="N230" i="54"/>
  <c r="O230" i="54"/>
  <c r="P230" i="54"/>
  <c r="Q230" i="54"/>
  <c r="R230" i="54"/>
  <c r="L231" i="54"/>
  <c r="M231" i="54"/>
  <c r="N231" i="54"/>
  <c r="O231" i="54"/>
  <c r="P231" i="54"/>
  <c r="Q231" i="54"/>
  <c r="R231" i="54"/>
  <c r="L232" i="54"/>
  <c r="M232" i="54"/>
  <c r="N232" i="54"/>
  <c r="O232" i="54"/>
  <c r="P232" i="54"/>
  <c r="Q232" i="54"/>
  <c r="R232" i="54"/>
  <c r="L233" i="54"/>
  <c r="M233" i="54"/>
  <c r="N233" i="54"/>
  <c r="O233" i="54"/>
  <c r="P233" i="54"/>
  <c r="Q233" i="54"/>
  <c r="R233" i="54"/>
  <c r="L234" i="54"/>
  <c r="M234" i="54"/>
  <c r="N234" i="54"/>
  <c r="O234" i="54"/>
  <c r="P234" i="54"/>
  <c r="Q234" i="54"/>
  <c r="R234" i="54"/>
  <c r="L235" i="54"/>
  <c r="M235" i="54"/>
  <c r="N235" i="54"/>
  <c r="O235" i="54"/>
  <c r="P235" i="54"/>
  <c r="Q235" i="54"/>
  <c r="R235" i="54"/>
  <c r="L236" i="54"/>
  <c r="M236" i="54"/>
  <c r="N236" i="54"/>
  <c r="O236" i="54"/>
  <c r="P236" i="54"/>
  <c r="Q236" i="54"/>
  <c r="R236" i="54"/>
  <c r="L237" i="54"/>
  <c r="M237" i="54"/>
  <c r="N237" i="54"/>
  <c r="O237" i="54"/>
  <c r="P237" i="54"/>
  <c r="Q237" i="54"/>
  <c r="R237" i="54"/>
  <c r="L238" i="54"/>
  <c r="M238" i="54"/>
  <c r="N238" i="54"/>
  <c r="O238" i="54"/>
  <c r="P238" i="54"/>
  <c r="Q238" i="54"/>
  <c r="R238" i="54"/>
  <c r="L239" i="54"/>
  <c r="M239" i="54"/>
  <c r="N239" i="54"/>
  <c r="O239" i="54"/>
  <c r="P239" i="54"/>
  <c r="Q239" i="54"/>
  <c r="R239" i="54"/>
  <c r="L240" i="54"/>
  <c r="M240" i="54"/>
  <c r="N240" i="54"/>
  <c r="O240" i="54"/>
  <c r="P240" i="54"/>
  <c r="Q240" i="54"/>
  <c r="R240" i="54"/>
  <c r="L241" i="54"/>
  <c r="M241" i="54"/>
  <c r="N241" i="54"/>
  <c r="O241" i="54"/>
  <c r="P241" i="54"/>
  <c r="Q241" i="54"/>
  <c r="R241" i="54"/>
  <c r="L242" i="54"/>
  <c r="M242" i="54"/>
  <c r="N242" i="54"/>
  <c r="O242" i="54"/>
  <c r="P242" i="54"/>
  <c r="Q242" i="54"/>
  <c r="R242" i="54"/>
  <c r="L243" i="54"/>
  <c r="M243" i="54"/>
  <c r="N243" i="54"/>
  <c r="O243" i="54"/>
  <c r="P243" i="54"/>
  <c r="Q243" i="54"/>
  <c r="R243" i="54"/>
  <c r="L244" i="54"/>
  <c r="M244" i="54"/>
  <c r="N244" i="54"/>
  <c r="O244" i="54"/>
  <c r="P244" i="54"/>
  <c r="Q244" i="54"/>
  <c r="R244" i="54"/>
  <c r="L245" i="54"/>
  <c r="M245" i="54"/>
  <c r="N245" i="54"/>
  <c r="O245" i="54"/>
  <c r="P245" i="54"/>
  <c r="Q245" i="54"/>
  <c r="R245" i="54"/>
  <c r="L246" i="54"/>
  <c r="M246" i="54"/>
  <c r="N246" i="54"/>
  <c r="O246" i="54"/>
  <c r="P246" i="54"/>
  <c r="Q246" i="54"/>
  <c r="R246" i="54"/>
  <c r="L247" i="54"/>
  <c r="M247" i="54"/>
  <c r="N247" i="54"/>
  <c r="O247" i="54"/>
  <c r="P247" i="54"/>
  <c r="Q247" i="54"/>
  <c r="R247" i="54"/>
  <c r="L248" i="54"/>
  <c r="M248" i="54"/>
  <c r="N248" i="54"/>
  <c r="O248" i="54"/>
  <c r="P248" i="54"/>
  <c r="Q248" i="54"/>
  <c r="R248" i="54"/>
  <c r="L249" i="54"/>
  <c r="M249" i="54"/>
  <c r="N249" i="54"/>
  <c r="O249" i="54"/>
  <c r="P249" i="54"/>
  <c r="Q249" i="54"/>
  <c r="R249" i="54"/>
  <c r="L250" i="54"/>
  <c r="M250" i="54"/>
  <c r="N250" i="54"/>
  <c r="O250" i="54"/>
  <c r="P250" i="54"/>
  <c r="Q250" i="54"/>
  <c r="R250" i="54"/>
  <c r="L251" i="54"/>
  <c r="M251" i="54"/>
  <c r="N251" i="54"/>
  <c r="O251" i="54"/>
  <c r="P251" i="54"/>
  <c r="Q251" i="54"/>
  <c r="R251" i="54"/>
  <c r="L252" i="54"/>
  <c r="M252" i="54"/>
  <c r="N252" i="54"/>
  <c r="O252" i="54"/>
  <c r="P252" i="54"/>
  <c r="Q252" i="54"/>
  <c r="R252" i="54"/>
  <c r="L253" i="54"/>
  <c r="M253" i="54"/>
  <c r="N253" i="54"/>
  <c r="O253" i="54"/>
  <c r="P253" i="54"/>
  <c r="Q253" i="54"/>
  <c r="R253" i="54"/>
  <c r="L254" i="54"/>
  <c r="M254" i="54"/>
  <c r="N254" i="54"/>
  <c r="O254" i="54"/>
  <c r="P254" i="54"/>
  <c r="Q254" i="54"/>
  <c r="R254" i="54"/>
  <c r="L255" i="54"/>
  <c r="M255" i="54"/>
  <c r="N255" i="54"/>
  <c r="O255" i="54"/>
  <c r="P255" i="54"/>
  <c r="Q255" i="54"/>
  <c r="R255" i="54"/>
  <c r="L256" i="54"/>
  <c r="M256" i="54"/>
  <c r="N256" i="54"/>
  <c r="O256" i="54"/>
  <c r="P256" i="54"/>
  <c r="Q256" i="54"/>
  <c r="R256" i="54"/>
  <c r="L257" i="54"/>
  <c r="M257" i="54"/>
  <c r="N257" i="54"/>
  <c r="O257" i="54"/>
  <c r="P257" i="54"/>
  <c r="Q257" i="54"/>
  <c r="R257" i="54"/>
  <c r="L258" i="54"/>
  <c r="M258" i="54"/>
  <c r="N258" i="54"/>
  <c r="O258" i="54"/>
  <c r="P258" i="54"/>
  <c r="Q258" i="54"/>
  <c r="R258" i="54"/>
  <c r="L259" i="54"/>
  <c r="M259" i="54"/>
  <c r="N259" i="54"/>
  <c r="O259" i="54"/>
  <c r="P259" i="54"/>
  <c r="Q259" i="54"/>
  <c r="R259" i="54"/>
  <c r="L260" i="54"/>
  <c r="M260" i="54"/>
  <c r="N260" i="54"/>
  <c r="O260" i="54"/>
  <c r="P260" i="54"/>
  <c r="Q260" i="54"/>
  <c r="R260" i="54"/>
  <c r="L261" i="54"/>
  <c r="M261" i="54"/>
  <c r="N261" i="54"/>
  <c r="O261" i="54"/>
  <c r="P261" i="54"/>
  <c r="Q261" i="54"/>
  <c r="R261" i="54"/>
  <c r="L262" i="54"/>
  <c r="M262" i="54"/>
  <c r="N262" i="54"/>
  <c r="O262" i="54"/>
  <c r="P262" i="54"/>
  <c r="Q262" i="54"/>
  <c r="R262" i="54"/>
  <c r="L263" i="54"/>
  <c r="M263" i="54"/>
  <c r="N263" i="54"/>
  <c r="O263" i="54"/>
  <c r="P263" i="54"/>
  <c r="Q263" i="54"/>
  <c r="R263" i="54"/>
  <c r="L264" i="54"/>
  <c r="M264" i="54"/>
  <c r="N264" i="54"/>
  <c r="O264" i="54"/>
  <c r="P264" i="54"/>
  <c r="Q264" i="54"/>
  <c r="R264" i="54"/>
  <c r="L265" i="54"/>
  <c r="M265" i="54"/>
  <c r="N265" i="54"/>
  <c r="O265" i="54"/>
  <c r="P265" i="54"/>
  <c r="Q265" i="54"/>
  <c r="R265" i="54"/>
  <c r="L266" i="54"/>
  <c r="M266" i="54"/>
  <c r="N266" i="54"/>
  <c r="O266" i="54"/>
  <c r="P266" i="54"/>
  <c r="Q266" i="54"/>
  <c r="R266" i="54"/>
  <c r="L267" i="54"/>
  <c r="M267" i="54"/>
  <c r="N267" i="54"/>
  <c r="O267" i="54"/>
  <c r="P267" i="54"/>
  <c r="Q267" i="54"/>
  <c r="R267" i="54"/>
  <c r="L268" i="54"/>
  <c r="M268" i="54"/>
  <c r="N268" i="54"/>
  <c r="O268" i="54"/>
  <c r="P268" i="54"/>
  <c r="Q268" i="54"/>
  <c r="R268" i="54"/>
  <c r="L269" i="54"/>
  <c r="M269" i="54"/>
  <c r="N269" i="54"/>
  <c r="O269" i="54"/>
  <c r="P269" i="54"/>
  <c r="Q269" i="54"/>
  <c r="R269" i="54"/>
  <c r="L270" i="54"/>
  <c r="M270" i="54"/>
  <c r="N270" i="54"/>
  <c r="O270" i="54"/>
  <c r="P270" i="54"/>
  <c r="Q270" i="54"/>
  <c r="R270" i="54"/>
  <c r="L271" i="54"/>
  <c r="M271" i="54"/>
  <c r="N271" i="54"/>
  <c r="O271" i="54"/>
  <c r="P271" i="54"/>
  <c r="Q271" i="54"/>
  <c r="R271" i="54"/>
  <c r="L272" i="54"/>
  <c r="M272" i="54"/>
  <c r="N272" i="54"/>
  <c r="O272" i="54"/>
  <c r="P272" i="54"/>
  <c r="Q272" i="54"/>
  <c r="R272" i="54"/>
  <c r="L273" i="54"/>
  <c r="M273" i="54"/>
  <c r="N273" i="54"/>
  <c r="O273" i="54"/>
  <c r="P273" i="54"/>
  <c r="Q273" i="54"/>
  <c r="R273" i="54"/>
  <c r="L274" i="54"/>
  <c r="M274" i="54"/>
  <c r="N274" i="54"/>
  <c r="O274" i="54"/>
  <c r="P274" i="54"/>
  <c r="Q274" i="54"/>
  <c r="R274" i="54"/>
  <c r="L275" i="54"/>
  <c r="M275" i="54"/>
  <c r="N275" i="54"/>
  <c r="O275" i="54"/>
  <c r="P275" i="54"/>
  <c r="Q275" i="54"/>
  <c r="R275" i="54"/>
  <c r="L276" i="54"/>
  <c r="M276" i="54"/>
  <c r="N276" i="54"/>
  <c r="O276" i="54"/>
  <c r="P276" i="54"/>
  <c r="Q276" i="54"/>
  <c r="R276" i="54"/>
  <c r="L277" i="54"/>
  <c r="M277" i="54"/>
  <c r="N277" i="54"/>
  <c r="O277" i="54"/>
  <c r="P277" i="54"/>
  <c r="Q277" i="54"/>
  <c r="R277" i="54"/>
  <c r="L278" i="54"/>
  <c r="M278" i="54"/>
  <c r="N278" i="54"/>
  <c r="O278" i="54"/>
  <c r="P278" i="54"/>
  <c r="Q278" i="54"/>
  <c r="R278" i="54"/>
  <c r="L279" i="54"/>
  <c r="M279" i="54"/>
  <c r="N279" i="54"/>
  <c r="O279" i="54"/>
  <c r="P279" i="54"/>
  <c r="Q279" i="54"/>
  <c r="R279" i="54"/>
  <c r="L280" i="54"/>
  <c r="M280" i="54"/>
  <c r="N280" i="54"/>
  <c r="O280" i="54"/>
  <c r="P280" i="54"/>
  <c r="Q280" i="54"/>
  <c r="R280" i="54"/>
  <c r="L281" i="54"/>
  <c r="M281" i="54"/>
  <c r="N281" i="54"/>
  <c r="O281" i="54"/>
  <c r="P281" i="54"/>
  <c r="Q281" i="54"/>
  <c r="R281" i="54"/>
  <c r="L282" i="54"/>
  <c r="M282" i="54"/>
  <c r="N282" i="54"/>
  <c r="O282" i="54"/>
  <c r="P282" i="54"/>
  <c r="Q282" i="54"/>
  <c r="R282" i="54"/>
  <c r="L283" i="54"/>
  <c r="M283" i="54"/>
  <c r="N283" i="54"/>
  <c r="O283" i="54"/>
  <c r="P283" i="54"/>
  <c r="Q283" i="54"/>
  <c r="R283" i="54"/>
  <c r="L284" i="54"/>
  <c r="M284" i="54"/>
  <c r="N284" i="54"/>
  <c r="O284" i="54"/>
  <c r="P284" i="54"/>
  <c r="Q284" i="54"/>
  <c r="R284" i="54"/>
  <c r="L285" i="54"/>
  <c r="M285" i="54"/>
  <c r="N285" i="54"/>
  <c r="O285" i="54"/>
  <c r="P285" i="54"/>
  <c r="Q285" i="54"/>
  <c r="R285" i="54"/>
  <c r="L286" i="54"/>
  <c r="M286" i="54"/>
  <c r="N286" i="54"/>
  <c r="O286" i="54"/>
  <c r="P286" i="54"/>
  <c r="Q286" i="54"/>
  <c r="R286" i="54"/>
  <c r="L287" i="54"/>
  <c r="M287" i="54"/>
  <c r="N287" i="54"/>
  <c r="O287" i="54"/>
  <c r="P287" i="54"/>
  <c r="Q287" i="54"/>
  <c r="R287" i="54"/>
  <c r="L288" i="54"/>
  <c r="M288" i="54"/>
  <c r="N288" i="54"/>
  <c r="O288" i="54"/>
  <c r="P288" i="54"/>
  <c r="Q288" i="54"/>
  <c r="R288" i="54"/>
  <c r="L289" i="54"/>
  <c r="M289" i="54"/>
  <c r="N289" i="54"/>
  <c r="O289" i="54"/>
  <c r="P289" i="54"/>
  <c r="Q289" i="54"/>
  <c r="R289" i="54"/>
  <c r="L290" i="54"/>
  <c r="M290" i="54"/>
  <c r="N290" i="54"/>
  <c r="O290" i="54"/>
  <c r="P290" i="54"/>
  <c r="Q290" i="54"/>
  <c r="R290" i="54"/>
  <c r="L291" i="54"/>
  <c r="M291" i="54"/>
  <c r="N291" i="54"/>
  <c r="O291" i="54"/>
  <c r="P291" i="54"/>
  <c r="Q291" i="54"/>
  <c r="R291" i="54"/>
  <c r="L292" i="54"/>
  <c r="M292" i="54"/>
  <c r="N292" i="54"/>
  <c r="O292" i="54"/>
  <c r="P292" i="54"/>
  <c r="Q292" i="54"/>
  <c r="R292" i="54"/>
  <c r="L293" i="54"/>
  <c r="M293" i="54"/>
  <c r="N293" i="54"/>
  <c r="O293" i="54"/>
  <c r="P293" i="54"/>
  <c r="Q293" i="54"/>
  <c r="R293" i="54"/>
  <c r="L294" i="54"/>
  <c r="M294" i="54"/>
  <c r="N294" i="54"/>
  <c r="O294" i="54"/>
  <c r="P294" i="54"/>
  <c r="Q294" i="54"/>
  <c r="R294" i="54"/>
  <c r="L295" i="54"/>
  <c r="M295" i="54"/>
  <c r="N295" i="54"/>
  <c r="O295" i="54"/>
  <c r="P295" i="54"/>
  <c r="Q295" i="54"/>
  <c r="R295" i="54"/>
  <c r="L296" i="54"/>
  <c r="M296" i="54"/>
  <c r="N296" i="54"/>
  <c r="O296" i="54"/>
  <c r="P296" i="54"/>
  <c r="Q296" i="54"/>
  <c r="R296" i="54"/>
  <c r="L297" i="54"/>
  <c r="M297" i="54"/>
  <c r="N297" i="54"/>
  <c r="O297" i="54"/>
  <c r="P297" i="54"/>
  <c r="Q297" i="54"/>
  <c r="R297" i="54"/>
  <c r="L298" i="54"/>
  <c r="M298" i="54"/>
  <c r="N298" i="54"/>
  <c r="O298" i="54"/>
  <c r="P298" i="54"/>
  <c r="Q298" i="54"/>
  <c r="R298" i="54"/>
  <c r="L299" i="54"/>
  <c r="M299" i="54"/>
  <c r="N299" i="54"/>
  <c r="O299" i="54"/>
  <c r="P299" i="54"/>
  <c r="Q299" i="54"/>
  <c r="R299" i="54"/>
  <c r="L300" i="54"/>
  <c r="M300" i="54"/>
  <c r="N300" i="54"/>
  <c r="O300" i="54"/>
  <c r="P300" i="54"/>
  <c r="Q300" i="54"/>
  <c r="R300" i="54"/>
  <c r="L301" i="54"/>
  <c r="M301" i="54"/>
  <c r="N301" i="54"/>
  <c r="O301" i="54"/>
  <c r="P301" i="54"/>
  <c r="Q301" i="54"/>
  <c r="R301" i="54"/>
  <c r="L24" i="82"/>
  <c r="M24" i="82"/>
  <c r="N24" i="82"/>
  <c r="O24" i="82"/>
  <c r="P24" i="82"/>
  <c r="Q24" i="82"/>
  <c r="R24" i="82"/>
  <c r="L25" i="82"/>
  <c r="M25" i="82"/>
  <c r="N25" i="82"/>
  <c r="O25" i="82"/>
  <c r="P25" i="82"/>
  <c r="Q25" i="82"/>
  <c r="R25" i="82"/>
  <c r="L26" i="82"/>
  <c r="M26" i="82"/>
  <c r="N26" i="82"/>
  <c r="O26" i="82"/>
  <c r="P26" i="82"/>
  <c r="Q26" i="82"/>
  <c r="R26" i="82"/>
  <c r="L27" i="82"/>
  <c r="M27" i="82"/>
  <c r="N27" i="82"/>
  <c r="O27" i="82"/>
  <c r="P27" i="82"/>
  <c r="Q27" i="82"/>
  <c r="R27" i="82"/>
  <c r="L28" i="82"/>
  <c r="M28" i="82"/>
  <c r="N28" i="82"/>
  <c r="O28" i="82"/>
  <c r="P28" i="82"/>
  <c r="Q28" i="82"/>
  <c r="R28" i="82"/>
  <c r="L29" i="82"/>
  <c r="M29" i="82"/>
  <c r="N29" i="82"/>
  <c r="O29" i="82"/>
  <c r="P29" i="82"/>
  <c r="Q29" i="82"/>
  <c r="R29" i="82"/>
  <c r="L30" i="82"/>
  <c r="M30" i="82"/>
  <c r="N30" i="82"/>
  <c r="O30" i="82"/>
  <c r="P30" i="82"/>
  <c r="Q30" i="82"/>
  <c r="R30" i="82"/>
  <c r="L31" i="82"/>
  <c r="M31" i="82"/>
  <c r="N31" i="82"/>
  <c r="O31" i="82"/>
  <c r="P31" i="82"/>
  <c r="Q31" i="82"/>
  <c r="R31" i="82"/>
  <c r="L32" i="82"/>
  <c r="M32" i="82"/>
  <c r="N32" i="82"/>
  <c r="O32" i="82"/>
  <c r="P32" i="82"/>
  <c r="Q32" i="82"/>
  <c r="R32" i="82"/>
  <c r="L33" i="82"/>
  <c r="M33" i="82"/>
  <c r="N33" i="82"/>
  <c r="O33" i="82"/>
  <c r="P33" i="82"/>
  <c r="Q33" i="82"/>
  <c r="R33" i="82"/>
  <c r="L34" i="82"/>
  <c r="M34" i="82"/>
  <c r="N34" i="82"/>
  <c r="O34" i="82"/>
  <c r="P34" i="82"/>
  <c r="Q34" i="82"/>
  <c r="R34" i="82"/>
  <c r="L35" i="82"/>
  <c r="M35" i="82"/>
  <c r="N35" i="82"/>
  <c r="O35" i="82"/>
  <c r="P35" i="82"/>
  <c r="Q35" i="82"/>
  <c r="R35" i="82"/>
  <c r="L36" i="82"/>
  <c r="M36" i="82"/>
  <c r="N36" i="82"/>
  <c r="O36" i="82"/>
  <c r="P36" i="82"/>
  <c r="Q36" i="82"/>
  <c r="R36" i="82"/>
  <c r="L37" i="82"/>
  <c r="M37" i="82"/>
  <c r="N37" i="82"/>
  <c r="O37" i="82"/>
  <c r="P37" i="82"/>
  <c r="Q37" i="82"/>
  <c r="R37" i="82"/>
  <c r="L38" i="82"/>
  <c r="M38" i="82"/>
  <c r="N38" i="82"/>
  <c r="O38" i="82"/>
  <c r="P38" i="82"/>
  <c r="Q38" i="82"/>
  <c r="R38" i="82"/>
  <c r="L39" i="82"/>
  <c r="M39" i="82"/>
  <c r="N39" i="82"/>
  <c r="O39" i="82"/>
  <c r="P39" i="82"/>
  <c r="Q39" i="82"/>
  <c r="R39" i="82"/>
  <c r="L40" i="82"/>
  <c r="M40" i="82"/>
  <c r="N40" i="82"/>
  <c r="O40" i="82"/>
  <c r="P40" i="82"/>
  <c r="Q40" i="82"/>
  <c r="R40" i="82"/>
  <c r="L41" i="82"/>
  <c r="M41" i="82"/>
  <c r="N41" i="82"/>
  <c r="O41" i="82"/>
  <c r="P41" i="82"/>
  <c r="Q41" i="82"/>
  <c r="R41" i="82"/>
  <c r="L42" i="82"/>
  <c r="M42" i="82"/>
  <c r="N42" i="82"/>
  <c r="O42" i="82"/>
  <c r="P42" i="82"/>
  <c r="Q42" i="82"/>
  <c r="R42" i="82"/>
  <c r="L43" i="82"/>
  <c r="M43" i="82"/>
  <c r="N43" i="82"/>
  <c r="O43" i="82"/>
  <c r="P43" i="82"/>
  <c r="Q43" i="82"/>
  <c r="R43" i="82"/>
  <c r="L44" i="82"/>
  <c r="M44" i="82"/>
  <c r="N44" i="82"/>
  <c r="O44" i="82"/>
  <c r="P44" i="82"/>
  <c r="Q44" i="82"/>
  <c r="R44" i="82"/>
  <c r="L45" i="82"/>
  <c r="M45" i="82"/>
  <c r="N45" i="82"/>
  <c r="O45" i="82"/>
  <c r="P45" i="82"/>
  <c r="Q45" i="82"/>
  <c r="R45" i="82"/>
  <c r="L46" i="82"/>
  <c r="M46" i="82"/>
  <c r="N46" i="82"/>
  <c r="O46" i="82"/>
  <c r="P46" i="82"/>
  <c r="Q46" i="82"/>
  <c r="R46" i="82"/>
  <c r="L47" i="82"/>
  <c r="M47" i="82"/>
  <c r="N47" i="82"/>
  <c r="O47" i="82"/>
  <c r="P47" i="82"/>
  <c r="Q47" i="82"/>
  <c r="R47" i="82"/>
  <c r="L48" i="82"/>
  <c r="M48" i="82"/>
  <c r="N48" i="82"/>
  <c r="O48" i="82"/>
  <c r="P48" i="82"/>
  <c r="Q48" i="82"/>
  <c r="R48" i="82"/>
  <c r="L49" i="82"/>
  <c r="M49" i="82"/>
  <c r="N49" i="82"/>
  <c r="O49" i="82"/>
  <c r="P49" i="82"/>
  <c r="Q49" i="82"/>
  <c r="R49" i="82"/>
  <c r="L50" i="82"/>
  <c r="M50" i="82"/>
  <c r="N50" i="82"/>
  <c r="O50" i="82"/>
  <c r="P50" i="82"/>
  <c r="Q50" i="82"/>
  <c r="R50" i="82"/>
  <c r="L51" i="82"/>
  <c r="M51" i="82"/>
  <c r="N51" i="82"/>
  <c r="O51" i="82"/>
  <c r="P51" i="82"/>
  <c r="Q51" i="82"/>
  <c r="R51" i="82"/>
  <c r="L52" i="82"/>
  <c r="M52" i="82"/>
  <c r="N52" i="82"/>
  <c r="O52" i="82"/>
  <c r="P52" i="82"/>
  <c r="Q52" i="82"/>
  <c r="R52" i="82"/>
  <c r="L53" i="82"/>
  <c r="M53" i="82"/>
  <c r="N53" i="82"/>
  <c r="O53" i="82"/>
  <c r="P53" i="82"/>
  <c r="Q53" i="82"/>
  <c r="R53" i="82"/>
  <c r="L54" i="82"/>
  <c r="M54" i="82"/>
  <c r="N54" i="82"/>
  <c r="O54" i="82"/>
  <c r="P54" i="82"/>
  <c r="Q54" i="82"/>
  <c r="R54" i="82"/>
  <c r="L55" i="82"/>
  <c r="M55" i="82"/>
  <c r="N55" i="82"/>
  <c r="O55" i="82"/>
  <c r="P55" i="82"/>
  <c r="Q55" i="82"/>
  <c r="R55" i="82"/>
  <c r="L56" i="82"/>
  <c r="M56" i="82"/>
  <c r="N56" i="82"/>
  <c r="O56" i="82"/>
  <c r="P56" i="82"/>
  <c r="Q56" i="82"/>
  <c r="R56" i="82"/>
  <c r="L57" i="82"/>
  <c r="M57" i="82"/>
  <c r="N57" i="82"/>
  <c r="O57" i="82"/>
  <c r="P57" i="82"/>
  <c r="Q57" i="82"/>
  <c r="R57" i="82"/>
  <c r="L58" i="82"/>
  <c r="M58" i="82"/>
  <c r="N58" i="82"/>
  <c r="O58" i="82"/>
  <c r="P58" i="82"/>
  <c r="Q58" i="82"/>
  <c r="R58" i="82"/>
  <c r="L59" i="82"/>
  <c r="M59" i="82"/>
  <c r="N59" i="82"/>
  <c r="O59" i="82"/>
  <c r="P59" i="82"/>
  <c r="Q59" i="82"/>
  <c r="R59" i="82"/>
  <c r="L60" i="82"/>
  <c r="M60" i="82"/>
  <c r="N60" i="82"/>
  <c r="O60" i="82"/>
  <c r="P60" i="82"/>
  <c r="Q60" i="82"/>
  <c r="R60" i="82"/>
  <c r="L61" i="82"/>
  <c r="M61" i="82"/>
  <c r="N61" i="82"/>
  <c r="O61" i="82"/>
  <c r="P61" i="82"/>
  <c r="Q61" i="82"/>
  <c r="R61" i="82"/>
  <c r="L62" i="82"/>
  <c r="M62" i="82"/>
  <c r="N62" i="82"/>
  <c r="O62" i="82"/>
  <c r="P62" i="82"/>
  <c r="Q62" i="82"/>
  <c r="R62" i="82"/>
  <c r="L63" i="82"/>
  <c r="M63" i="82"/>
  <c r="N63" i="82"/>
  <c r="O63" i="82"/>
  <c r="P63" i="82"/>
  <c r="Q63" i="82"/>
  <c r="R63" i="82"/>
  <c r="L64" i="82"/>
  <c r="M64" i="82"/>
  <c r="N64" i="82"/>
  <c r="O64" i="82"/>
  <c r="P64" i="82"/>
  <c r="Q64" i="82"/>
  <c r="R64" i="82"/>
  <c r="L65" i="82"/>
  <c r="M65" i="82"/>
  <c r="N65" i="82"/>
  <c r="O65" i="82"/>
  <c r="P65" i="82"/>
  <c r="Q65" i="82"/>
  <c r="R65" i="82"/>
  <c r="L66" i="82"/>
  <c r="M66" i="82"/>
  <c r="N66" i="82"/>
  <c r="O66" i="82"/>
  <c r="P66" i="82"/>
  <c r="Q66" i="82"/>
  <c r="R66" i="82"/>
  <c r="L67" i="82"/>
  <c r="M67" i="82"/>
  <c r="N67" i="82"/>
  <c r="O67" i="82"/>
  <c r="P67" i="82"/>
  <c r="Q67" i="82"/>
  <c r="R67" i="82"/>
  <c r="L68" i="82"/>
  <c r="M68" i="82"/>
  <c r="N68" i="82"/>
  <c r="O68" i="82"/>
  <c r="P68" i="82"/>
  <c r="Q68" i="82"/>
  <c r="R68" i="82"/>
  <c r="L69" i="82"/>
  <c r="M69" i="82"/>
  <c r="N69" i="82"/>
  <c r="O69" i="82"/>
  <c r="P69" i="82"/>
  <c r="Q69" i="82"/>
  <c r="R69" i="82"/>
  <c r="L70" i="82"/>
  <c r="M70" i="82"/>
  <c r="N70" i="82"/>
  <c r="O70" i="82"/>
  <c r="P70" i="82"/>
  <c r="Q70" i="82"/>
  <c r="R70" i="82"/>
  <c r="L71" i="82"/>
  <c r="M71" i="82"/>
  <c r="N71" i="82"/>
  <c r="O71" i="82"/>
  <c r="P71" i="82"/>
  <c r="Q71" i="82"/>
  <c r="R71" i="82"/>
  <c r="L72" i="82"/>
  <c r="M72" i="82"/>
  <c r="N72" i="82"/>
  <c r="O72" i="82"/>
  <c r="P72" i="82"/>
  <c r="Q72" i="82"/>
  <c r="R72" i="82"/>
  <c r="L73" i="82"/>
  <c r="M73" i="82"/>
  <c r="N73" i="82"/>
  <c r="O73" i="82"/>
  <c r="P73" i="82"/>
  <c r="Q73" i="82"/>
  <c r="R73" i="82"/>
  <c r="L74" i="82"/>
  <c r="M74" i="82"/>
  <c r="N74" i="82"/>
  <c r="O74" i="82"/>
  <c r="P74" i="82"/>
  <c r="Q74" i="82"/>
  <c r="R74" i="82"/>
  <c r="L75" i="82"/>
  <c r="M75" i="82"/>
  <c r="N75" i="82"/>
  <c r="O75" i="82"/>
  <c r="P75" i="82"/>
  <c r="Q75" i="82"/>
  <c r="R75" i="82"/>
  <c r="L76" i="82"/>
  <c r="M76" i="82"/>
  <c r="N76" i="82"/>
  <c r="O76" i="82"/>
  <c r="P76" i="82"/>
  <c r="Q76" i="82"/>
  <c r="R76" i="82"/>
  <c r="L77" i="82"/>
  <c r="M77" i="82"/>
  <c r="N77" i="82"/>
  <c r="O77" i="82"/>
  <c r="P77" i="82"/>
  <c r="Q77" i="82"/>
  <c r="R77" i="82"/>
  <c r="L78" i="82"/>
  <c r="M78" i="82"/>
  <c r="N78" i="82"/>
  <c r="O78" i="82"/>
  <c r="P78" i="82"/>
  <c r="Q78" i="82"/>
  <c r="R78" i="82"/>
  <c r="L79" i="82"/>
  <c r="M79" i="82"/>
  <c r="N79" i="82"/>
  <c r="O79" i="82"/>
  <c r="P79" i="82"/>
  <c r="Q79" i="82"/>
  <c r="R79" i="82"/>
  <c r="L80" i="82"/>
  <c r="M80" i="82"/>
  <c r="N80" i="82"/>
  <c r="O80" i="82"/>
  <c r="P80" i="82"/>
  <c r="Q80" i="82"/>
  <c r="R80" i="82"/>
  <c r="L81" i="82"/>
  <c r="M81" i="82"/>
  <c r="N81" i="82"/>
  <c r="O81" i="82"/>
  <c r="P81" i="82"/>
  <c r="Q81" i="82"/>
  <c r="R81" i="82"/>
  <c r="L82" i="82"/>
  <c r="M82" i="82"/>
  <c r="N82" i="82"/>
  <c r="O82" i="82"/>
  <c r="P82" i="82"/>
  <c r="Q82" i="82"/>
  <c r="R82" i="82"/>
  <c r="L83" i="82"/>
  <c r="M83" i="82"/>
  <c r="N83" i="82"/>
  <c r="O83" i="82"/>
  <c r="P83" i="82"/>
  <c r="Q83" i="82"/>
  <c r="R83" i="82"/>
  <c r="L84" i="82"/>
  <c r="M84" i="82"/>
  <c r="N84" i="82"/>
  <c r="O84" i="82"/>
  <c r="P84" i="82"/>
  <c r="Q84" i="82"/>
  <c r="R84" i="82"/>
  <c r="L85" i="82"/>
  <c r="M85" i="82"/>
  <c r="N85" i="82"/>
  <c r="O85" i="82"/>
  <c r="P85" i="82"/>
  <c r="Q85" i="82"/>
  <c r="R85" i="82"/>
  <c r="L86" i="82"/>
  <c r="M86" i="82"/>
  <c r="N86" i="82"/>
  <c r="O86" i="82"/>
  <c r="P86" i="82"/>
  <c r="Q86" i="82"/>
  <c r="R86" i="82"/>
  <c r="L87" i="82"/>
  <c r="M87" i="82"/>
  <c r="N87" i="82"/>
  <c r="O87" i="82"/>
  <c r="P87" i="82"/>
  <c r="Q87" i="82"/>
  <c r="R87" i="82"/>
  <c r="L88" i="82"/>
  <c r="M88" i="82"/>
  <c r="N88" i="82"/>
  <c r="O88" i="82"/>
  <c r="P88" i="82"/>
  <c r="Q88" i="82"/>
  <c r="R88" i="82"/>
  <c r="L89" i="82"/>
  <c r="M89" i="82"/>
  <c r="N89" i="82"/>
  <c r="O89" i="82"/>
  <c r="P89" i="82"/>
  <c r="Q89" i="82"/>
  <c r="R89" i="82"/>
  <c r="L90" i="82"/>
  <c r="M90" i="82"/>
  <c r="N90" i="82"/>
  <c r="O90" i="82"/>
  <c r="P90" i="82"/>
  <c r="Q90" i="82"/>
  <c r="R90" i="82"/>
  <c r="L91" i="82"/>
  <c r="M91" i="82"/>
  <c r="N91" i="82"/>
  <c r="O91" i="82"/>
  <c r="P91" i="82"/>
  <c r="Q91" i="82"/>
  <c r="R91" i="82"/>
  <c r="L92" i="82"/>
  <c r="M92" i="82"/>
  <c r="N92" i="82"/>
  <c r="O92" i="82"/>
  <c r="P92" i="82"/>
  <c r="Q92" i="82"/>
  <c r="R92" i="82"/>
  <c r="L93" i="82"/>
  <c r="M93" i="82"/>
  <c r="N93" i="82"/>
  <c r="O93" i="82"/>
  <c r="P93" i="82"/>
  <c r="Q93" i="82"/>
  <c r="R93" i="82"/>
  <c r="L94" i="82"/>
  <c r="M94" i="82"/>
  <c r="N94" i="82"/>
  <c r="O94" i="82"/>
  <c r="P94" i="82"/>
  <c r="Q94" i="82"/>
  <c r="R94" i="82"/>
  <c r="L95" i="82"/>
  <c r="M95" i="82"/>
  <c r="N95" i="82"/>
  <c r="O95" i="82"/>
  <c r="P95" i="82"/>
  <c r="Q95" i="82"/>
  <c r="R95" i="82"/>
  <c r="L96" i="82"/>
  <c r="M96" i="82"/>
  <c r="N96" i="82"/>
  <c r="O96" i="82"/>
  <c r="P96" i="82"/>
  <c r="Q96" i="82"/>
  <c r="R96" i="82"/>
  <c r="L97" i="82"/>
  <c r="M97" i="82"/>
  <c r="N97" i="82"/>
  <c r="O97" i="82"/>
  <c r="P97" i="82"/>
  <c r="Q97" i="82"/>
  <c r="R97" i="82"/>
  <c r="L98" i="82"/>
  <c r="M98" i="82"/>
  <c r="N98" i="82"/>
  <c r="O98" i="82"/>
  <c r="P98" i="82"/>
  <c r="Q98" i="82"/>
  <c r="R98" i="82"/>
  <c r="L99" i="82"/>
  <c r="M99" i="82"/>
  <c r="N99" i="82"/>
  <c r="O99" i="82"/>
  <c r="P99" i="82"/>
  <c r="Q99" i="82"/>
  <c r="R99" i="82"/>
  <c r="L100" i="82"/>
  <c r="M100" i="82"/>
  <c r="N100" i="82"/>
  <c r="O100" i="82"/>
  <c r="P100" i="82"/>
  <c r="Q100" i="82"/>
  <c r="R100" i="82"/>
  <c r="L101" i="82"/>
  <c r="M101" i="82"/>
  <c r="N101" i="82"/>
  <c r="O101" i="82"/>
  <c r="P101" i="82"/>
  <c r="Q101" i="82"/>
  <c r="R101" i="82"/>
  <c r="L102" i="82"/>
  <c r="M102" i="82"/>
  <c r="N102" i="82"/>
  <c r="O102" i="82"/>
  <c r="P102" i="82"/>
  <c r="Q102" i="82"/>
  <c r="R102" i="82"/>
  <c r="L103" i="82"/>
  <c r="M103" i="82"/>
  <c r="N103" i="82"/>
  <c r="O103" i="82"/>
  <c r="P103" i="82"/>
  <c r="Q103" i="82"/>
  <c r="R103" i="82"/>
  <c r="L104" i="82"/>
  <c r="M104" i="82"/>
  <c r="N104" i="82"/>
  <c r="O104" i="82"/>
  <c r="P104" i="82"/>
  <c r="Q104" i="82"/>
  <c r="R104" i="82"/>
  <c r="L105" i="82"/>
  <c r="M105" i="82"/>
  <c r="N105" i="82"/>
  <c r="O105" i="82"/>
  <c r="P105" i="82"/>
  <c r="Q105" i="82"/>
  <c r="R105" i="82"/>
  <c r="L106" i="82"/>
  <c r="M106" i="82"/>
  <c r="N106" i="82"/>
  <c r="O106" i="82"/>
  <c r="P106" i="82"/>
  <c r="Q106" i="82"/>
  <c r="R106" i="82"/>
  <c r="L107" i="82"/>
  <c r="M107" i="82"/>
  <c r="N107" i="82"/>
  <c r="O107" i="82"/>
  <c r="P107" i="82"/>
  <c r="Q107" i="82"/>
  <c r="R107" i="82"/>
  <c r="L108" i="82"/>
  <c r="M108" i="82"/>
  <c r="N108" i="82"/>
  <c r="O108" i="82"/>
  <c r="P108" i="82"/>
  <c r="Q108" i="82"/>
  <c r="R108" i="82"/>
  <c r="L109" i="82"/>
  <c r="M109" i="82"/>
  <c r="N109" i="82"/>
  <c r="O109" i="82"/>
  <c r="P109" i="82"/>
  <c r="Q109" i="82"/>
  <c r="R109" i="82"/>
  <c r="L110" i="82"/>
  <c r="M110" i="82"/>
  <c r="N110" i="82"/>
  <c r="O110" i="82"/>
  <c r="P110" i="82"/>
  <c r="Q110" i="82"/>
  <c r="R110" i="82"/>
  <c r="L111" i="82"/>
  <c r="M111" i="82"/>
  <c r="N111" i="82"/>
  <c r="O111" i="82"/>
  <c r="P111" i="82"/>
  <c r="Q111" i="82"/>
  <c r="R111" i="82"/>
  <c r="L112" i="82"/>
  <c r="M112" i="82"/>
  <c r="N112" i="82"/>
  <c r="O112" i="82"/>
  <c r="P112" i="82"/>
  <c r="Q112" i="82"/>
  <c r="R112" i="82"/>
  <c r="L113" i="82"/>
  <c r="M113" i="82"/>
  <c r="N113" i="82"/>
  <c r="O113" i="82"/>
  <c r="P113" i="82"/>
  <c r="Q113" i="82"/>
  <c r="R113" i="82"/>
  <c r="L114" i="82"/>
  <c r="M114" i="82"/>
  <c r="N114" i="82"/>
  <c r="O114" i="82"/>
  <c r="P114" i="82"/>
  <c r="Q114" i="82"/>
  <c r="R114" i="82"/>
  <c r="L115" i="82"/>
  <c r="M115" i="82"/>
  <c r="N115" i="82"/>
  <c r="O115" i="82"/>
  <c r="P115" i="82"/>
  <c r="Q115" i="82"/>
  <c r="R115" i="82"/>
  <c r="L116" i="82"/>
  <c r="M116" i="82"/>
  <c r="N116" i="82"/>
  <c r="O116" i="82"/>
  <c r="P116" i="82"/>
  <c r="Q116" i="82"/>
  <c r="R116" i="82"/>
  <c r="L117" i="82"/>
  <c r="M117" i="82"/>
  <c r="N117" i="82"/>
  <c r="O117" i="82"/>
  <c r="P117" i="82"/>
  <c r="Q117" i="82"/>
  <c r="R117" i="82"/>
  <c r="L118" i="82"/>
  <c r="M118" i="82"/>
  <c r="N118" i="82"/>
  <c r="O118" i="82"/>
  <c r="P118" i="82"/>
  <c r="Q118" i="82"/>
  <c r="R118" i="82"/>
  <c r="L119" i="82"/>
  <c r="M119" i="82"/>
  <c r="N119" i="82"/>
  <c r="O119" i="82"/>
  <c r="P119" i="82"/>
  <c r="Q119" i="82"/>
  <c r="R119" i="82"/>
  <c r="L120" i="82"/>
  <c r="M120" i="82"/>
  <c r="N120" i="82"/>
  <c r="O120" i="82"/>
  <c r="P120" i="82"/>
  <c r="Q120" i="82"/>
  <c r="R120" i="82"/>
  <c r="L121" i="82"/>
  <c r="M121" i="82"/>
  <c r="N121" i="82"/>
  <c r="O121" i="82"/>
  <c r="P121" i="82"/>
  <c r="Q121" i="82"/>
  <c r="R121" i="82"/>
  <c r="L122" i="82"/>
  <c r="M122" i="82"/>
  <c r="N122" i="82"/>
  <c r="O122" i="82"/>
  <c r="P122" i="82"/>
  <c r="Q122" i="82"/>
  <c r="R122" i="82"/>
  <c r="L123" i="82"/>
  <c r="M123" i="82"/>
  <c r="N123" i="82"/>
  <c r="O123" i="82"/>
  <c r="P123" i="82"/>
  <c r="Q123" i="82"/>
  <c r="R123" i="82"/>
  <c r="L124" i="82"/>
  <c r="M124" i="82"/>
  <c r="N124" i="82"/>
  <c r="O124" i="82"/>
  <c r="P124" i="82"/>
  <c r="Q124" i="82"/>
  <c r="R124" i="82"/>
  <c r="L125" i="82"/>
  <c r="M125" i="82"/>
  <c r="N125" i="82"/>
  <c r="O125" i="82"/>
  <c r="P125" i="82"/>
  <c r="Q125" i="82"/>
  <c r="R125" i="82"/>
  <c r="L126" i="82"/>
  <c r="M126" i="82"/>
  <c r="N126" i="82"/>
  <c r="O126" i="82"/>
  <c r="P126" i="82"/>
  <c r="Q126" i="82"/>
  <c r="R126" i="82"/>
  <c r="L127" i="82"/>
  <c r="M127" i="82"/>
  <c r="N127" i="82"/>
  <c r="O127" i="82"/>
  <c r="P127" i="82"/>
  <c r="Q127" i="82"/>
  <c r="R127" i="82"/>
  <c r="L128" i="82"/>
  <c r="M128" i="82"/>
  <c r="N128" i="82"/>
  <c r="O128" i="82"/>
  <c r="P128" i="82"/>
  <c r="Q128" i="82"/>
  <c r="R128" i="82"/>
  <c r="L129" i="82"/>
  <c r="M129" i="82"/>
  <c r="N129" i="82"/>
  <c r="O129" i="82"/>
  <c r="P129" i="82"/>
  <c r="Q129" i="82"/>
  <c r="R129" i="82"/>
  <c r="L130" i="82"/>
  <c r="M130" i="82"/>
  <c r="N130" i="82"/>
  <c r="O130" i="82"/>
  <c r="P130" i="82"/>
  <c r="Q130" i="82"/>
  <c r="R130" i="82"/>
  <c r="L131" i="82"/>
  <c r="M131" i="82"/>
  <c r="N131" i="82"/>
  <c r="O131" i="82"/>
  <c r="P131" i="82"/>
  <c r="Q131" i="82"/>
  <c r="R131" i="82"/>
  <c r="L132" i="82"/>
  <c r="M132" i="82"/>
  <c r="N132" i="82"/>
  <c r="O132" i="82"/>
  <c r="P132" i="82"/>
  <c r="Q132" i="82"/>
  <c r="R132" i="82"/>
  <c r="L133" i="82"/>
  <c r="M133" i="82"/>
  <c r="N133" i="82"/>
  <c r="O133" i="82"/>
  <c r="P133" i="82"/>
  <c r="Q133" i="82"/>
  <c r="R133" i="82"/>
  <c r="L134" i="82"/>
  <c r="M134" i="82"/>
  <c r="N134" i="82"/>
  <c r="O134" i="82"/>
  <c r="P134" i="82"/>
  <c r="Q134" i="82"/>
  <c r="R134" i="82"/>
  <c r="L135" i="82"/>
  <c r="M135" i="82"/>
  <c r="N135" i="82"/>
  <c r="O135" i="82"/>
  <c r="P135" i="82"/>
  <c r="Q135" i="82"/>
  <c r="R135" i="82"/>
  <c r="L136" i="82"/>
  <c r="M136" i="82"/>
  <c r="N136" i="82"/>
  <c r="O136" i="82"/>
  <c r="P136" i="82"/>
  <c r="Q136" i="82"/>
  <c r="R136" i="82"/>
  <c r="L137" i="82"/>
  <c r="M137" i="82"/>
  <c r="N137" i="82"/>
  <c r="O137" i="82"/>
  <c r="P137" i="82"/>
  <c r="Q137" i="82"/>
  <c r="R137" i="82"/>
  <c r="L138" i="82"/>
  <c r="M138" i="82"/>
  <c r="N138" i="82"/>
  <c r="O138" i="82"/>
  <c r="P138" i="82"/>
  <c r="Q138" i="82"/>
  <c r="R138" i="82"/>
  <c r="L139" i="82"/>
  <c r="M139" i="82"/>
  <c r="N139" i="82"/>
  <c r="O139" i="82"/>
  <c r="P139" i="82"/>
  <c r="Q139" i="82"/>
  <c r="R139" i="82"/>
  <c r="L140" i="82"/>
  <c r="M140" i="82"/>
  <c r="N140" i="82"/>
  <c r="O140" i="82"/>
  <c r="P140" i="82"/>
  <c r="Q140" i="82"/>
  <c r="R140" i="82"/>
  <c r="L141" i="82"/>
  <c r="M141" i="82"/>
  <c r="N141" i="82"/>
  <c r="O141" i="82"/>
  <c r="P141" i="82"/>
  <c r="Q141" i="82"/>
  <c r="R141" i="82"/>
  <c r="L142" i="82"/>
  <c r="M142" i="82"/>
  <c r="N142" i="82"/>
  <c r="O142" i="82"/>
  <c r="P142" i="82"/>
  <c r="Q142" i="82"/>
  <c r="R142" i="82"/>
  <c r="L143" i="82"/>
  <c r="M143" i="82"/>
  <c r="N143" i="82"/>
  <c r="O143" i="82"/>
  <c r="P143" i="82"/>
  <c r="Q143" i="82"/>
  <c r="R143" i="82"/>
  <c r="L144" i="82"/>
  <c r="M144" i="82"/>
  <c r="N144" i="82"/>
  <c r="O144" i="82"/>
  <c r="P144" i="82"/>
  <c r="Q144" i="82"/>
  <c r="R144" i="82"/>
  <c r="L145" i="82"/>
  <c r="M145" i="82"/>
  <c r="N145" i="82"/>
  <c r="O145" i="82"/>
  <c r="P145" i="82"/>
  <c r="Q145" i="82"/>
  <c r="R145" i="82"/>
  <c r="L146" i="82"/>
  <c r="M146" i="82"/>
  <c r="N146" i="82"/>
  <c r="O146" i="82"/>
  <c r="P146" i="82"/>
  <c r="Q146" i="82"/>
  <c r="R146" i="82"/>
  <c r="L147" i="82"/>
  <c r="M147" i="82"/>
  <c r="N147" i="82"/>
  <c r="O147" i="82"/>
  <c r="P147" i="82"/>
  <c r="Q147" i="82"/>
  <c r="R147" i="82"/>
  <c r="L148" i="82"/>
  <c r="M148" i="82"/>
  <c r="N148" i="82"/>
  <c r="O148" i="82"/>
  <c r="P148" i="82"/>
  <c r="Q148" i="82"/>
  <c r="R148" i="82"/>
  <c r="L149" i="82"/>
  <c r="M149" i="82"/>
  <c r="N149" i="82"/>
  <c r="O149" i="82"/>
  <c r="P149" i="82"/>
  <c r="Q149" i="82"/>
  <c r="R149" i="82"/>
  <c r="L150" i="82"/>
  <c r="M150" i="82"/>
  <c r="N150" i="82"/>
  <c r="O150" i="82"/>
  <c r="P150" i="82"/>
  <c r="Q150" i="82"/>
  <c r="R150" i="82"/>
  <c r="L151" i="82"/>
  <c r="M151" i="82"/>
  <c r="N151" i="82"/>
  <c r="O151" i="82"/>
  <c r="P151" i="82"/>
  <c r="Q151" i="82"/>
  <c r="R151" i="82"/>
  <c r="L152" i="82"/>
  <c r="M152" i="82"/>
  <c r="N152" i="82"/>
  <c r="O152" i="82"/>
  <c r="P152" i="82"/>
  <c r="Q152" i="82"/>
  <c r="R152" i="82"/>
  <c r="L153" i="82"/>
  <c r="M153" i="82"/>
  <c r="N153" i="82"/>
  <c r="O153" i="82"/>
  <c r="P153" i="82"/>
  <c r="Q153" i="82"/>
  <c r="R153" i="82"/>
  <c r="L154" i="82"/>
  <c r="M154" i="82"/>
  <c r="N154" i="82"/>
  <c r="O154" i="82"/>
  <c r="P154" i="82"/>
  <c r="Q154" i="82"/>
  <c r="R154" i="82"/>
  <c r="L155" i="82"/>
  <c r="M155" i="82"/>
  <c r="N155" i="82"/>
  <c r="O155" i="82"/>
  <c r="P155" i="82"/>
  <c r="Q155" i="82"/>
  <c r="R155" i="82"/>
  <c r="L156" i="82"/>
  <c r="M156" i="82"/>
  <c r="N156" i="82"/>
  <c r="O156" i="82"/>
  <c r="P156" i="82"/>
  <c r="Q156" i="82"/>
  <c r="R156" i="82"/>
  <c r="L157" i="82"/>
  <c r="M157" i="82"/>
  <c r="N157" i="82"/>
  <c r="O157" i="82"/>
  <c r="P157" i="82"/>
  <c r="Q157" i="82"/>
  <c r="R157" i="82"/>
  <c r="L158" i="82"/>
  <c r="M158" i="82"/>
  <c r="N158" i="82"/>
  <c r="O158" i="82"/>
  <c r="P158" i="82"/>
  <c r="Q158" i="82"/>
  <c r="R158" i="82"/>
  <c r="L159" i="82"/>
  <c r="M159" i="82"/>
  <c r="N159" i="82"/>
  <c r="O159" i="82"/>
  <c r="P159" i="82"/>
  <c r="Q159" i="82"/>
  <c r="R159" i="82"/>
  <c r="L160" i="82"/>
  <c r="M160" i="82"/>
  <c r="N160" i="82"/>
  <c r="O160" i="82"/>
  <c r="P160" i="82"/>
  <c r="Q160" i="82"/>
  <c r="R160" i="82"/>
  <c r="L161" i="82"/>
  <c r="M161" i="82"/>
  <c r="N161" i="82"/>
  <c r="O161" i="82"/>
  <c r="P161" i="82"/>
  <c r="Q161" i="82"/>
  <c r="R161" i="82"/>
  <c r="L162" i="82"/>
  <c r="M162" i="82"/>
  <c r="N162" i="82"/>
  <c r="O162" i="82"/>
  <c r="P162" i="82"/>
  <c r="Q162" i="82"/>
  <c r="R162" i="82"/>
  <c r="L163" i="82"/>
  <c r="M163" i="82"/>
  <c r="N163" i="82"/>
  <c r="O163" i="82"/>
  <c r="P163" i="82"/>
  <c r="Q163" i="82"/>
  <c r="R163" i="82"/>
  <c r="L164" i="82"/>
  <c r="M164" i="82"/>
  <c r="N164" i="82"/>
  <c r="O164" i="82"/>
  <c r="P164" i="82"/>
  <c r="Q164" i="82"/>
  <c r="R164" i="82"/>
  <c r="L165" i="82"/>
  <c r="M165" i="82"/>
  <c r="N165" i="82"/>
  <c r="O165" i="82"/>
  <c r="P165" i="82"/>
  <c r="Q165" i="82"/>
  <c r="R165" i="82"/>
  <c r="L166" i="82"/>
  <c r="M166" i="82"/>
  <c r="N166" i="82"/>
  <c r="O166" i="82"/>
  <c r="P166" i="82"/>
  <c r="Q166" i="82"/>
  <c r="R166" i="82"/>
  <c r="L167" i="82"/>
  <c r="M167" i="82"/>
  <c r="N167" i="82"/>
  <c r="O167" i="82"/>
  <c r="P167" i="82"/>
  <c r="Q167" i="82"/>
  <c r="R167" i="82"/>
  <c r="L168" i="82"/>
  <c r="M168" i="82"/>
  <c r="N168" i="82"/>
  <c r="O168" i="82"/>
  <c r="P168" i="82"/>
  <c r="Q168" i="82"/>
  <c r="R168" i="82"/>
  <c r="L169" i="82"/>
  <c r="M169" i="82"/>
  <c r="N169" i="82"/>
  <c r="O169" i="82"/>
  <c r="P169" i="82"/>
  <c r="Q169" i="82"/>
  <c r="R169" i="82"/>
  <c r="L170" i="82"/>
  <c r="M170" i="82"/>
  <c r="N170" i="82"/>
  <c r="O170" i="82"/>
  <c r="P170" i="82"/>
  <c r="Q170" i="82"/>
  <c r="R170" i="82"/>
  <c r="L171" i="82"/>
  <c r="M171" i="82"/>
  <c r="N171" i="82"/>
  <c r="O171" i="82"/>
  <c r="P171" i="82"/>
  <c r="Q171" i="82"/>
  <c r="R171" i="82"/>
  <c r="L172" i="82"/>
  <c r="M172" i="82"/>
  <c r="N172" i="82"/>
  <c r="O172" i="82"/>
  <c r="P172" i="82"/>
  <c r="Q172" i="82"/>
  <c r="R172" i="82"/>
  <c r="L173" i="82"/>
  <c r="M173" i="82"/>
  <c r="N173" i="82"/>
  <c r="O173" i="82"/>
  <c r="P173" i="82"/>
  <c r="Q173" i="82"/>
  <c r="R173" i="82"/>
  <c r="L174" i="82"/>
  <c r="M174" i="82"/>
  <c r="N174" i="82"/>
  <c r="O174" i="82"/>
  <c r="P174" i="82"/>
  <c r="Q174" i="82"/>
  <c r="R174" i="82"/>
  <c r="L175" i="82"/>
  <c r="M175" i="82"/>
  <c r="N175" i="82"/>
  <c r="O175" i="82"/>
  <c r="P175" i="82"/>
  <c r="Q175" i="82"/>
  <c r="R175" i="82"/>
  <c r="L176" i="82"/>
  <c r="M176" i="82"/>
  <c r="N176" i="82"/>
  <c r="O176" i="82"/>
  <c r="P176" i="82"/>
  <c r="Q176" i="82"/>
  <c r="R176" i="82"/>
  <c r="L177" i="82"/>
  <c r="M177" i="82"/>
  <c r="N177" i="82"/>
  <c r="O177" i="82"/>
  <c r="P177" i="82"/>
  <c r="Q177" i="82"/>
  <c r="R177" i="82"/>
  <c r="L178" i="82"/>
  <c r="M178" i="82"/>
  <c r="N178" i="82"/>
  <c r="O178" i="82"/>
  <c r="P178" i="82"/>
  <c r="Q178" i="82"/>
  <c r="R178" i="82"/>
  <c r="L179" i="82"/>
  <c r="M179" i="82"/>
  <c r="N179" i="82"/>
  <c r="O179" i="82"/>
  <c r="P179" i="82"/>
  <c r="Q179" i="82"/>
  <c r="R179" i="82"/>
  <c r="L180" i="82"/>
  <c r="M180" i="82"/>
  <c r="N180" i="82"/>
  <c r="O180" i="82"/>
  <c r="P180" i="82"/>
  <c r="Q180" i="82"/>
  <c r="R180" i="82"/>
  <c r="L181" i="82"/>
  <c r="M181" i="82"/>
  <c r="N181" i="82"/>
  <c r="O181" i="82"/>
  <c r="P181" i="82"/>
  <c r="Q181" i="82"/>
  <c r="R181" i="82"/>
  <c r="L182" i="82"/>
  <c r="M182" i="82"/>
  <c r="N182" i="82"/>
  <c r="O182" i="82"/>
  <c r="P182" i="82"/>
  <c r="Q182" i="82"/>
  <c r="R182" i="82"/>
  <c r="L183" i="82"/>
  <c r="M183" i="82"/>
  <c r="N183" i="82"/>
  <c r="O183" i="82"/>
  <c r="P183" i="82"/>
  <c r="Q183" i="82"/>
  <c r="R183" i="82"/>
  <c r="L184" i="82"/>
  <c r="M184" i="82"/>
  <c r="N184" i="82"/>
  <c r="O184" i="82"/>
  <c r="P184" i="82"/>
  <c r="Q184" i="82"/>
  <c r="R184" i="82"/>
  <c r="L185" i="82"/>
  <c r="M185" i="82"/>
  <c r="N185" i="82"/>
  <c r="O185" i="82"/>
  <c r="P185" i="82"/>
  <c r="Q185" i="82"/>
  <c r="R185" i="82"/>
  <c r="L186" i="82"/>
  <c r="M186" i="82"/>
  <c r="N186" i="82"/>
  <c r="O186" i="82"/>
  <c r="P186" i="82"/>
  <c r="Q186" i="82"/>
  <c r="R186" i="82"/>
  <c r="L187" i="82"/>
  <c r="M187" i="82"/>
  <c r="N187" i="82"/>
  <c r="O187" i="82"/>
  <c r="P187" i="82"/>
  <c r="Q187" i="82"/>
  <c r="R187" i="82"/>
  <c r="L188" i="82"/>
  <c r="M188" i="82"/>
  <c r="N188" i="82"/>
  <c r="O188" i="82"/>
  <c r="P188" i="82"/>
  <c r="Q188" i="82"/>
  <c r="R188" i="82"/>
  <c r="L189" i="82"/>
  <c r="M189" i="82"/>
  <c r="N189" i="82"/>
  <c r="O189" i="82"/>
  <c r="P189" i="82"/>
  <c r="Q189" i="82"/>
  <c r="R189" i="82"/>
  <c r="L190" i="82"/>
  <c r="M190" i="82"/>
  <c r="N190" i="82"/>
  <c r="O190" i="82"/>
  <c r="P190" i="82"/>
  <c r="Q190" i="82"/>
  <c r="R190" i="82"/>
  <c r="L191" i="82"/>
  <c r="M191" i="82"/>
  <c r="N191" i="82"/>
  <c r="O191" i="82"/>
  <c r="P191" i="82"/>
  <c r="Q191" i="82"/>
  <c r="R191" i="82"/>
  <c r="L192" i="82"/>
  <c r="M192" i="82"/>
  <c r="N192" i="82"/>
  <c r="O192" i="82"/>
  <c r="P192" i="82"/>
  <c r="Q192" i="82"/>
  <c r="R192" i="82"/>
  <c r="L193" i="82"/>
  <c r="M193" i="82"/>
  <c r="N193" i="82"/>
  <c r="O193" i="82"/>
  <c r="P193" i="82"/>
  <c r="Q193" i="82"/>
  <c r="R193" i="82"/>
  <c r="L194" i="82"/>
  <c r="M194" i="82"/>
  <c r="N194" i="82"/>
  <c r="O194" i="82"/>
  <c r="P194" i="82"/>
  <c r="Q194" i="82"/>
  <c r="R194" i="82"/>
  <c r="L195" i="82"/>
  <c r="M195" i="82"/>
  <c r="N195" i="82"/>
  <c r="O195" i="82"/>
  <c r="P195" i="82"/>
  <c r="Q195" i="82"/>
  <c r="R195" i="82"/>
  <c r="L196" i="82"/>
  <c r="M196" i="82"/>
  <c r="N196" i="82"/>
  <c r="O196" i="82"/>
  <c r="P196" i="82"/>
  <c r="Q196" i="82"/>
  <c r="R196" i="82"/>
  <c r="L197" i="82"/>
  <c r="M197" i="82"/>
  <c r="N197" i="82"/>
  <c r="O197" i="82"/>
  <c r="P197" i="82"/>
  <c r="Q197" i="82"/>
  <c r="R197" i="82"/>
  <c r="L198" i="82"/>
  <c r="M198" i="82"/>
  <c r="N198" i="82"/>
  <c r="O198" i="82"/>
  <c r="P198" i="82"/>
  <c r="Q198" i="82"/>
  <c r="R198" i="82"/>
  <c r="L199" i="82"/>
  <c r="M199" i="82"/>
  <c r="N199" i="82"/>
  <c r="O199" i="82"/>
  <c r="P199" i="82"/>
  <c r="Q199" i="82"/>
  <c r="R199" i="82"/>
  <c r="L200" i="82"/>
  <c r="M200" i="82"/>
  <c r="N200" i="82"/>
  <c r="O200" i="82"/>
  <c r="P200" i="82"/>
  <c r="Q200" i="82"/>
  <c r="R200" i="82"/>
  <c r="L201" i="82"/>
  <c r="M201" i="82"/>
  <c r="N201" i="82"/>
  <c r="O201" i="82"/>
  <c r="P201" i="82"/>
  <c r="Q201" i="82"/>
  <c r="R201" i="82"/>
  <c r="L202" i="82"/>
  <c r="M202" i="82"/>
  <c r="N202" i="82"/>
  <c r="O202" i="82"/>
  <c r="P202" i="82"/>
  <c r="Q202" i="82"/>
  <c r="R202" i="82"/>
  <c r="L203" i="82"/>
  <c r="M203" i="82"/>
  <c r="N203" i="82"/>
  <c r="O203" i="82"/>
  <c r="P203" i="82"/>
  <c r="Q203" i="82"/>
  <c r="R203" i="82"/>
  <c r="L204" i="82"/>
  <c r="M204" i="82"/>
  <c r="N204" i="82"/>
  <c r="O204" i="82"/>
  <c r="P204" i="82"/>
  <c r="Q204" i="82"/>
  <c r="R204" i="82"/>
  <c r="L205" i="82"/>
  <c r="M205" i="82"/>
  <c r="N205" i="82"/>
  <c r="O205" i="82"/>
  <c r="P205" i="82"/>
  <c r="Q205" i="82"/>
  <c r="R205" i="82"/>
  <c r="L206" i="82"/>
  <c r="M206" i="82"/>
  <c r="N206" i="82"/>
  <c r="O206" i="82"/>
  <c r="P206" i="82"/>
  <c r="Q206" i="82"/>
  <c r="R206" i="82"/>
  <c r="L207" i="82"/>
  <c r="M207" i="82"/>
  <c r="N207" i="82"/>
  <c r="O207" i="82"/>
  <c r="P207" i="82"/>
  <c r="Q207" i="82"/>
  <c r="R207" i="82"/>
  <c r="L208" i="82"/>
  <c r="M208" i="82"/>
  <c r="N208" i="82"/>
  <c r="O208" i="82"/>
  <c r="P208" i="82"/>
  <c r="Q208" i="82"/>
  <c r="R208" i="82"/>
  <c r="L209" i="82"/>
  <c r="M209" i="82"/>
  <c r="N209" i="82"/>
  <c r="O209" i="82"/>
  <c r="P209" i="82"/>
  <c r="Q209" i="82"/>
  <c r="R209" i="82"/>
  <c r="L210" i="82"/>
  <c r="M210" i="82"/>
  <c r="N210" i="82"/>
  <c r="O210" i="82"/>
  <c r="P210" i="82"/>
  <c r="Q210" i="82"/>
  <c r="R210" i="82"/>
  <c r="L211" i="82"/>
  <c r="M211" i="82"/>
  <c r="N211" i="82"/>
  <c r="O211" i="82"/>
  <c r="P211" i="82"/>
  <c r="Q211" i="82"/>
  <c r="R211" i="82"/>
  <c r="L212" i="82"/>
  <c r="M212" i="82"/>
  <c r="N212" i="82"/>
  <c r="O212" i="82"/>
  <c r="P212" i="82"/>
  <c r="Q212" i="82"/>
  <c r="R212" i="82"/>
  <c r="L213" i="82"/>
  <c r="M213" i="82"/>
  <c r="N213" i="82"/>
  <c r="O213" i="82"/>
  <c r="P213" i="82"/>
  <c r="Q213" i="82"/>
  <c r="R213" i="82"/>
  <c r="L214" i="82"/>
  <c r="M214" i="82"/>
  <c r="N214" i="82"/>
  <c r="O214" i="82"/>
  <c r="P214" i="82"/>
  <c r="Q214" i="82"/>
  <c r="R214" i="82"/>
  <c r="L215" i="82"/>
  <c r="M215" i="82"/>
  <c r="N215" i="82"/>
  <c r="O215" i="82"/>
  <c r="P215" i="82"/>
  <c r="Q215" i="82"/>
  <c r="R215" i="82"/>
  <c r="L216" i="82"/>
  <c r="M216" i="82"/>
  <c r="N216" i="82"/>
  <c r="O216" i="82"/>
  <c r="P216" i="82"/>
  <c r="Q216" i="82"/>
  <c r="R216" i="82"/>
  <c r="L217" i="82"/>
  <c r="M217" i="82"/>
  <c r="N217" i="82"/>
  <c r="O217" i="82"/>
  <c r="P217" i="82"/>
  <c r="Q217" i="82"/>
  <c r="R217" i="82"/>
  <c r="L218" i="82"/>
  <c r="M218" i="82"/>
  <c r="N218" i="82"/>
  <c r="O218" i="82"/>
  <c r="P218" i="82"/>
  <c r="Q218" i="82"/>
  <c r="R218" i="82"/>
  <c r="L219" i="82"/>
  <c r="M219" i="82"/>
  <c r="N219" i="82"/>
  <c r="O219" i="82"/>
  <c r="P219" i="82"/>
  <c r="Q219" i="82"/>
  <c r="R219" i="82"/>
  <c r="L220" i="82"/>
  <c r="M220" i="82"/>
  <c r="N220" i="82"/>
  <c r="O220" i="82"/>
  <c r="P220" i="82"/>
  <c r="Q220" i="82"/>
  <c r="R220" i="82"/>
  <c r="L221" i="82"/>
  <c r="M221" i="82"/>
  <c r="N221" i="82"/>
  <c r="O221" i="82"/>
  <c r="P221" i="82"/>
  <c r="Q221" i="82"/>
  <c r="R221" i="82"/>
  <c r="L222" i="82"/>
  <c r="M222" i="82"/>
  <c r="N222" i="82"/>
  <c r="O222" i="82"/>
  <c r="P222" i="82"/>
  <c r="Q222" i="82"/>
  <c r="R222" i="82"/>
  <c r="L223" i="82"/>
  <c r="M223" i="82"/>
  <c r="N223" i="82"/>
  <c r="O223" i="82"/>
  <c r="P223" i="82"/>
  <c r="Q223" i="82"/>
  <c r="R223" i="82"/>
  <c r="L224" i="82"/>
  <c r="M224" i="82"/>
  <c r="N224" i="82"/>
  <c r="O224" i="82"/>
  <c r="P224" i="82"/>
  <c r="Q224" i="82"/>
  <c r="R224" i="82"/>
  <c r="L225" i="82"/>
  <c r="M225" i="82"/>
  <c r="N225" i="82"/>
  <c r="O225" i="82"/>
  <c r="P225" i="82"/>
  <c r="Q225" i="82"/>
  <c r="R225" i="82"/>
  <c r="L226" i="82"/>
  <c r="M226" i="82"/>
  <c r="N226" i="82"/>
  <c r="O226" i="82"/>
  <c r="P226" i="82"/>
  <c r="Q226" i="82"/>
  <c r="R226" i="82"/>
  <c r="L227" i="82"/>
  <c r="M227" i="82"/>
  <c r="N227" i="82"/>
  <c r="O227" i="82"/>
  <c r="P227" i="82"/>
  <c r="Q227" i="82"/>
  <c r="R227" i="82"/>
  <c r="L228" i="82"/>
  <c r="M228" i="82"/>
  <c r="N228" i="82"/>
  <c r="O228" i="82"/>
  <c r="P228" i="82"/>
  <c r="Q228" i="82"/>
  <c r="R228" i="82"/>
  <c r="L229" i="82"/>
  <c r="M229" i="82"/>
  <c r="N229" i="82"/>
  <c r="O229" i="82"/>
  <c r="P229" i="82"/>
  <c r="Q229" i="82"/>
  <c r="R229" i="82"/>
  <c r="L230" i="82"/>
  <c r="M230" i="82"/>
  <c r="N230" i="82"/>
  <c r="O230" i="82"/>
  <c r="P230" i="82"/>
  <c r="Q230" i="82"/>
  <c r="R230" i="82"/>
  <c r="L231" i="82"/>
  <c r="M231" i="82"/>
  <c r="N231" i="82"/>
  <c r="O231" i="82"/>
  <c r="P231" i="82"/>
  <c r="Q231" i="82"/>
  <c r="R231" i="82"/>
  <c r="L232" i="82"/>
  <c r="M232" i="82"/>
  <c r="N232" i="82"/>
  <c r="O232" i="82"/>
  <c r="P232" i="82"/>
  <c r="Q232" i="82"/>
  <c r="R232" i="82"/>
  <c r="L233" i="82"/>
  <c r="M233" i="82"/>
  <c r="N233" i="82"/>
  <c r="O233" i="82"/>
  <c r="P233" i="82"/>
  <c r="Q233" i="82"/>
  <c r="R233" i="82"/>
  <c r="L234" i="82"/>
  <c r="M234" i="82"/>
  <c r="N234" i="82"/>
  <c r="O234" i="82"/>
  <c r="P234" i="82"/>
  <c r="Q234" i="82"/>
  <c r="R234" i="82"/>
  <c r="L235" i="82"/>
  <c r="M235" i="82"/>
  <c r="N235" i="82"/>
  <c r="O235" i="82"/>
  <c r="P235" i="82"/>
  <c r="Q235" i="82"/>
  <c r="R235" i="82"/>
  <c r="L236" i="82"/>
  <c r="M236" i="82"/>
  <c r="N236" i="82"/>
  <c r="O236" i="82"/>
  <c r="P236" i="82"/>
  <c r="Q236" i="82"/>
  <c r="R236" i="82"/>
  <c r="L237" i="82"/>
  <c r="M237" i="82"/>
  <c r="N237" i="82"/>
  <c r="O237" i="82"/>
  <c r="P237" i="82"/>
  <c r="Q237" i="82"/>
  <c r="R237" i="82"/>
  <c r="L238" i="82"/>
  <c r="M238" i="82"/>
  <c r="N238" i="82"/>
  <c r="O238" i="82"/>
  <c r="P238" i="82"/>
  <c r="Q238" i="82"/>
  <c r="R238" i="82"/>
  <c r="L239" i="82"/>
  <c r="M239" i="82"/>
  <c r="N239" i="82"/>
  <c r="O239" i="82"/>
  <c r="P239" i="82"/>
  <c r="Q239" i="82"/>
  <c r="R239" i="82"/>
  <c r="L240" i="82"/>
  <c r="M240" i="82"/>
  <c r="N240" i="82"/>
  <c r="O240" i="82"/>
  <c r="P240" i="82"/>
  <c r="Q240" i="82"/>
  <c r="R240" i="82"/>
  <c r="L241" i="82"/>
  <c r="M241" i="82"/>
  <c r="N241" i="82"/>
  <c r="O241" i="82"/>
  <c r="P241" i="82"/>
  <c r="Q241" i="82"/>
  <c r="R241" i="82"/>
  <c r="L242" i="82"/>
  <c r="M242" i="82"/>
  <c r="N242" i="82"/>
  <c r="O242" i="82"/>
  <c r="P242" i="82"/>
  <c r="Q242" i="82"/>
  <c r="R242" i="82"/>
  <c r="L243" i="82"/>
  <c r="M243" i="82"/>
  <c r="N243" i="82"/>
  <c r="O243" i="82"/>
  <c r="P243" i="82"/>
  <c r="Q243" i="82"/>
  <c r="R243" i="82"/>
  <c r="L244" i="82"/>
  <c r="M244" i="82"/>
  <c r="N244" i="82"/>
  <c r="O244" i="82"/>
  <c r="P244" i="82"/>
  <c r="Q244" i="82"/>
  <c r="R244" i="82"/>
  <c r="L245" i="82"/>
  <c r="M245" i="82"/>
  <c r="N245" i="82"/>
  <c r="O245" i="82"/>
  <c r="P245" i="82"/>
  <c r="Q245" i="82"/>
  <c r="R245" i="82"/>
  <c r="L246" i="82"/>
  <c r="M246" i="82"/>
  <c r="N246" i="82"/>
  <c r="O246" i="82"/>
  <c r="P246" i="82"/>
  <c r="Q246" i="82"/>
  <c r="R246" i="82"/>
  <c r="L247" i="82"/>
  <c r="M247" i="82"/>
  <c r="N247" i="82"/>
  <c r="O247" i="82"/>
  <c r="P247" i="82"/>
  <c r="Q247" i="82"/>
  <c r="R247" i="82"/>
  <c r="L248" i="82"/>
  <c r="M248" i="82"/>
  <c r="N248" i="82"/>
  <c r="O248" i="82"/>
  <c r="P248" i="82"/>
  <c r="Q248" i="82"/>
  <c r="R248" i="82"/>
  <c r="L249" i="82"/>
  <c r="M249" i="82"/>
  <c r="N249" i="82"/>
  <c r="O249" i="82"/>
  <c r="P249" i="82"/>
  <c r="Q249" i="82"/>
  <c r="R249" i="82"/>
  <c r="L250" i="82"/>
  <c r="M250" i="82"/>
  <c r="N250" i="82"/>
  <c r="O250" i="82"/>
  <c r="P250" i="82"/>
  <c r="Q250" i="82"/>
  <c r="R250" i="82"/>
  <c r="L251" i="82"/>
  <c r="M251" i="82"/>
  <c r="N251" i="82"/>
  <c r="O251" i="82"/>
  <c r="P251" i="82"/>
  <c r="Q251" i="82"/>
  <c r="R251" i="82"/>
  <c r="L252" i="82"/>
  <c r="M252" i="82"/>
  <c r="N252" i="82"/>
  <c r="O252" i="82"/>
  <c r="P252" i="82"/>
  <c r="Q252" i="82"/>
  <c r="R252" i="82"/>
  <c r="L253" i="82"/>
  <c r="M253" i="82"/>
  <c r="N253" i="82"/>
  <c r="O253" i="82"/>
  <c r="P253" i="82"/>
  <c r="Q253" i="82"/>
  <c r="R253" i="82"/>
  <c r="L254" i="82"/>
  <c r="M254" i="82"/>
  <c r="N254" i="82"/>
  <c r="O254" i="82"/>
  <c r="P254" i="82"/>
  <c r="Q254" i="82"/>
  <c r="R254" i="82"/>
  <c r="L255" i="82"/>
  <c r="M255" i="82"/>
  <c r="N255" i="82"/>
  <c r="O255" i="82"/>
  <c r="P255" i="82"/>
  <c r="Q255" i="82"/>
  <c r="R255" i="82"/>
  <c r="L256" i="82"/>
  <c r="M256" i="82"/>
  <c r="N256" i="82"/>
  <c r="O256" i="82"/>
  <c r="P256" i="82"/>
  <c r="Q256" i="82"/>
  <c r="R256" i="82"/>
  <c r="L257" i="82"/>
  <c r="M257" i="82"/>
  <c r="N257" i="82"/>
  <c r="O257" i="82"/>
  <c r="P257" i="82"/>
  <c r="Q257" i="82"/>
  <c r="R257" i="82"/>
  <c r="L258" i="82"/>
  <c r="M258" i="82"/>
  <c r="N258" i="82"/>
  <c r="O258" i="82"/>
  <c r="P258" i="82"/>
  <c r="Q258" i="82"/>
  <c r="R258" i="82"/>
  <c r="L259" i="82"/>
  <c r="M259" i="82"/>
  <c r="N259" i="82"/>
  <c r="O259" i="82"/>
  <c r="P259" i="82"/>
  <c r="Q259" i="82"/>
  <c r="R259" i="82"/>
  <c r="L260" i="82"/>
  <c r="M260" i="82"/>
  <c r="N260" i="82"/>
  <c r="O260" i="82"/>
  <c r="P260" i="82"/>
  <c r="Q260" i="82"/>
  <c r="R260" i="82"/>
  <c r="L261" i="82"/>
  <c r="M261" i="82"/>
  <c r="N261" i="82"/>
  <c r="O261" i="82"/>
  <c r="P261" i="82"/>
  <c r="Q261" i="82"/>
  <c r="R261" i="82"/>
  <c r="L262" i="82"/>
  <c r="M262" i="82"/>
  <c r="N262" i="82"/>
  <c r="O262" i="82"/>
  <c r="P262" i="82"/>
  <c r="Q262" i="82"/>
  <c r="R262" i="82"/>
  <c r="L263" i="82"/>
  <c r="M263" i="82"/>
  <c r="N263" i="82"/>
  <c r="O263" i="82"/>
  <c r="P263" i="82"/>
  <c r="Q263" i="82"/>
  <c r="R263" i="82"/>
  <c r="L264" i="82"/>
  <c r="M264" i="82"/>
  <c r="N264" i="82"/>
  <c r="O264" i="82"/>
  <c r="P264" i="82"/>
  <c r="Q264" i="82"/>
  <c r="R264" i="82"/>
  <c r="L265" i="82"/>
  <c r="M265" i="82"/>
  <c r="N265" i="82"/>
  <c r="O265" i="82"/>
  <c r="P265" i="82"/>
  <c r="Q265" i="82"/>
  <c r="R265" i="82"/>
  <c r="L266" i="82"/>
  <c r="M266" i="82"/>
  <c r="N266" i="82"/>
  <c r="O266" i="82"/>
  <c r="P266" i="82"/>
  <c r="Q266" i="82"/>
  <c r="R266" i="82"/>
  <c r="L267" i="82"/>
  <c r="M267" i="82"/>
  <c r="N267" i="82"/>
  <c r="O267" i="82"/>
  <c r="P267" i="82"/>
  <c r="Q267" i="82"/>
  <c r="R267" i="82"/>
  <c r="L268" i="82"/>
  <c r="M268" i="82"/>
  <c r="N268" i="82"/>
  <c r="O268" i="82"/>
  <c r="P268" i="82"/>
  <c r="Q268" i="82"/>
  <c r="R268" i="82"/>
  <c r="L269" i="82"/>
  <c r="M269" i="82"/>
  <c r="N269" i="82"/>
  <c r="O269" i="82"/>
  <c r="P269" i="82"/>
  <c r="Q269" i="82"/>
  <c r="R269" i="82"/>
  <c r="L270" i="82"/>
  <c r="M270" i="82"/>
  <c r="N270" i="82"/>
  <c r="O270" i="82"/>
  <c r="P270" i="82"/>
  <c r="Q270" i="82"/>
  <c r="R270" i="82"/>
  <c r="L271" i="82"/>
  <c r="M271" i="82"/>
  <c r="N271" i="82"/>
  <c r="O271" i="82"/>
  <c r="P271" i="82"/>
  <c r="Q271" i="82"/>
  <c r="R271" i="82"/>
  <c r="L272" i="82"/>
  <c r="M272" i="82"/>
  <c r="N272" i="82"/>
  <c r="O272" i="82"/>
  <c r="P272" i="82"/>
  <c r="Q272" i="82"/>
  <c r="R272" i="82"/>
  <c r="L273" i="82"/>
  <c r="M273" i="82"/>
  <c r="N273" i="82"/>
  <c r="O273" i="82"/>
  <c r="P273" i="82"/>
  <c r="Q273" i="82"/>
  <c r="R273" i="82"/>
  <c r="L274" i="82"/>
  <c r="M274" i="82"/>
  <c r="N274" i="82"/>
  <c r="O274" i="82"/>
  <c r="P274" i="82"/>
  <c r="Q274" i="82"/>
  <c r="R274" i="82"/>
  <c r="L275" i="82"/>
  <c r="M275" i="82"/>
  <c r="N275" i="82"/>
  <c r="O275" i="82"/>
  <c r="P275" i="82"/>
  <c r="Q275" i="82"/>
  <c r="R275" i="82"/>
  <c r="L276" i="82"/>
  <c r="M276" i="82"/>
  <c r="N276" i="82"/>
  <c r="O276" i="82"/>
  <c r="P276" i="82"/>
  <c r="Q276" i="82"/>
  <c r="R276" i="82"/>
  <c r="L277" i="82"/>
  <c r="M277" i="82"/>
  <c r="N277" i="82"/>
  <c r="O277" i="82"/>
  <c r="P277" i="82"/>
  <c r="Q277" i="82"/>
  <c r="R277" i="82"/>
  <c r="L278" i="82"/>
  <c r="M278" i="82"/>
  <c r="N278" i="82"/>
  <c r="O278" i="82"/>
  <c r="P278" i="82"/>
  <c r="Q278" i="82"/>
  <c r="R278" i="82"/>
  <c r="L279" i="82"/>
  <c r="M279" i="82"/>
  <c r="N279" i="82"/>
  <c r="O279" i="82"/>
  <c r="P279" i="82"/>
  <c r="Q279" i="82"/>
  <c r="R279" i="82"/>
  <c r="L280" i="82"/>
  <c r="M280" i="82"/>
  <c r="N280" i="82"/>
  <c r="O280" i="82"/>
  <c r="P280" i="82"/>
  <c r="Q280" i="82"/>
  <c r="R280" i="82"/>
  <c r="L281" i="82"/>
  <c r="M281" i="82"/>
  <c r="N281" i="82"/>
  <c r="O281" i="82"/>
  <c r="P281" i="82"/>
  <c r="Q281" i="82"/>
  <c r="R281" i="82"/>
  <c r="L282" i="82"/>
  <c r="M282" i="82"/>
  <c r="N282" i="82"/>
  <c r="O282" i="82"/>
  <c r="P282" i="82"/>
  <c r="Q282" i="82"/>
  <c r="R282" i="82"/>
  <c r="L283" i="82"/>
  <c r="M283" i="82"/>
  <c r="N283" i="82"/>
  <c r="O283" i="82"/>
  <c r="P283" i="82"/>
  <c r="Q283" i="82"/>
  <c r="R283" i="82"/>
  <c r="L284" i="82"/>
  <c r="M284" i="82"/>
  <c r="N284" i="82"/>
  <c r="O284" i="82"/>
  <c r="P284" i="82"/>
  <c r="Q284" i="82"/>
  <c r="R284" i="82"/>
  <c r="L285" i="82"/>
  <c r="M285" i="82"/>
  <c r="N285" i="82"/>
  <c r="O285" i="82"/>
  <c r="P285" i="82"/>
  <c r="Q285" i="82"/>
  <c r="R285" i="82"/>
  <c r="L286" i="82"/>
  <c r="M286" i="82"/>
  <c r="N286" i="82"/>
  <c r="O286" i="82"/>
  <c r="P286" i="82"/>
  <c r="Q286" i="82"/>
  <c r="R286" i="82"/>
  <c r="L287" i="82"/>
  <c r="M287" i="82"/>
  <c r="N287" i="82"/>
  <c r="O287" i="82"/>
  <c r="P287" i="82"/>
  <c r="Q287" i="82"/>
  <c r="R287" i="82"/>
  <c r="L288" i="82"/>
  <c r="M288" i="82"/>
  <c r="N288" i="82"/>
  <c r="O288" i="82"/>
  <c r="P288" i="82"/>
  <c r="Q288" i="82"/>
  <c r="R288" i="82"/>
  <c r="L289" i="82"/>
  <c r="M289" i="82"/>
  <c r="N289" i="82"/>
  <c r="O289" i="82"/>
  <c r="P289" i="82"/>
  <c r="Q289" i="82"/>
  <c r="R289" i="82"/>
  <c r="L290" i="82"/>
  <c r="M290" i="82"/>
  <c r="N290" i="82"/>
  <c r="O290" i="82"/>
  <c r="P290" i="82"/>
  <c r="Q290" i="82"/>
  <c r="R290" i="82"/>
  <c r="L291" i="82"/>
  <c r="M291" i="82"/>
  <c r="N291" i="82"/>
  <c r="O291" i="82"/>
  <c r="P291" i="82"/>
  <c r="Q291" i="82"/>
  <c r="R291" i="82"/>
  <c r="L292" i="82"/>
  <c r="M292" i="82"/>
  <c r="N292" i="82"/>
  <c r="O292" i="82"/>
  <c r="P292" i="82"/>
  <c r="Q292" i="82"/>
  <c r="R292" i="82"/>
  <c r="L293" i="82"/>
  <c r="M293" i="82"/>
  <c r="N293" i="82"/>
  <c r="O293" i="82"/>
  <c r="P293" i="82"/>
  <c r="Q293" i="82"/>
  <c r="R293" i="82"/>
  <c r="L294" i="82"/>
  <c r="M294" i="82"/>
  <c r="N294" i="82"/>
  <c r="O294" i="82"/>
  <c r="P294" i="82"/>
  <c r="Q294" i="82"/>
  <c r="R294" i="82"/>
  <c r="L295" i="82"/>
  <c r="M295" i="82"/>
  <c r="N295" i="82"/>
  <c r="O295" i="82"/>
  <c r="P295" i="82"/>
  <c r="Q295" i="82"/>
  <c r="R295" i="82"/>
  <c r="L296" i="82"/>
  <c r="M296" i="82"/>
  <c r="N296" i="82"/>
  <c r="O296" i="82"/>
  <c r="P296" i="82"/>
  <c r="Q296" i="82"/>
  <c r="R296" i="82"/>
  <c r="L297" i="82"/>
  <c r="M297" i="82"/>
  <c r="N297" i="82"/>
  <c r="O297" i="82"/>
  <c r="P297" i="82"/>
  <c r="Q297" i="82"/>
  <c r="R297" i="82"/>
  <c r="L298" i="82"/>
  <c r="M298" i="82"/>
  <c r="N298" i="82"/>
  <c r="O298" i="82"/>
  <c r="P298" i="82"/>
  <c r="Q298" i="82"/>
  <c r="R298" i="82"/>
  <c r="L299" i="82"/>
  <c r="M299" i="82"/>
  <c r="N299" i="82"/>
  <c r="O299" i="82"/>
  <c r="P299" i="82"/>
  <c r="Q299" i="82"/>
  <c r="R299" i="82"/>
  <c r="L300" i="82"/>
  <c r="M300" i="82"/>
  <c r="N300" i="82"/>
  <c r="O300" i="82"/>
  <c r="P300" i="82"/>
  <c r="Q300" i="82"/>
  <c r="R300" i="82"/>
  <c r="L301" i="82"/>
  <c r="M301" i="82"/>
  <c r="N301" i="82"/>
  <c r="O301" i="82"/>
  <c r="P301" i="82"/>
  <c r="Q301" i="82"/>
  <c r="R301" i="82"/>
  <c r="L300" i="87"/>
  <c r="M300" i="87"/>
  <c r="N300" i="87"/>
  <c r="O300" i="87"/>
  <c r="P300" i="87"/>
  <c r="Q300" i="87"/>
  <c r="R300" i="87"/>
  <c r="L301" i="87"/>
  <c r="M301" i="87"/>
  <c r="N301" i="87"/>
  <c r="O301" i="87"/>
  <c r="P301" i="87"/>
  <c r="Q301" i="87"/>
  <c r="R301" i="87"/>
  <c r="L302" i="87"/>
  <c r="M302" i="87"/>
  <c r="N302" i="87"/>
  <c r="O302" i="87"/>
  <c r="P302" i="87"/>
  <c r="Q302" i="87"/>
  <c r="R302" i="87"/>
  <c r="L303" i="87"/>
  <c r="M303" i="87"/>
  <c r="N303" i="87"/>
  <c r="O303" i="87"/>
  <c r="P303" i="87"/>
  <c r="Q303" i="87"/>
  <c r="R303" i="87"/>
  <c r="L304" i="87"/>
  <c r="M304" i="87"/>
  <c r="N304" i="87"/>
  <c r="O304" i="87"/>
  <c r="P304" i="87"/>
  <c r="Q304" i="87"/>
  <c r="R304" i="87"/>
  <c r="L305" i="87"/>
  <c r="M305" i="87"/>
  <c r="N305" i="87"/>
  <c r="O305" i="87"/>
  <c r="P305" i="87"/>
  <c r="Q305" i="87"/>
  <c r="R305" i="87"/>
  <c r="L306" i="87"/>
  <c r="M306" i="87"/>
  <c r="N306" i="87"/>
  <c r="O306" i="87"/>
  <c r="P306" i="87"/>
  <c r="Q306" i="87"/>
  <c r="R306" i="87"/>
  <c r="L307" i="87"/>
  <c r="M307" i="87"/>
  <c r="N307" i="87"/>
  <c r="O307" i="87"/>
  <c r="P307" i="87"/>
  <c r="Q307" i="87"/>
  <c r="R307" i="87"/>
  <c r="L19" i="87"/>
  <c r="M19" i="87"/>
  <c r="N19" i="87"/>
  <c r="O19" i="87"/>
  <c r="P19" i="87"/>
  <c r="Q19" i="87"/>
  <c r="R19" i="87"/>
  <c r="L20" i="87"/>
  <c r="M20" i="87"/>
  <c r="N20" i="87"/>
  <c r="O20" i="87"/>
  <c r="P20" i="87"/>
  <c r="Q20" i="87"/>
  <c r="R20" i="87"/>
  <c r="L21" i="87"/>
  <c r="M21" i="87"/>
  <c r="N21" i="87"/>
  <c r="O21" i="87"/>
  <c r="P21" i="87"/>
  <c r="Q21" i="87"/>
  <c r="R21" i="87"/>
  <c r="L22" i="87"/>
  <c r="M22" i="87"/>
  <c r="N22" i="87"/>
  <c r="O22" i="87"/>
  <c r="P22" i="87"/>
  <c r="Q22" i="87"/>
  <c r="R22" i="87"/>
  <c r="L23" i="87"/>
  <c r="M23" i="87"/>
  <c r="N23" i="87"/>
  <c r="O23" i="87"/>
  <c r="P23" i="87"/>
  <c r="Q23" i="87"/>
  <c r="R23" i="87"/>
  <c r="L24" i="87"/>
  <c r="M24" i="87"/>
  <c r="N24" i="87"/>
  <c r="O24" i="87"/>
  <c r="P24" i="87"/>
  <c r="Q24" i="87"/>
  <c r="R24" i="87"/>
  <c r="L25" i="87"/>
  <c r="M25" i="87"/>
  <c r="N25" i="87"/>
  <c r="O25" i="87"/>
  <c r="P25" i="87"/>
  <c r="Q25" i="87"/>
  <c r="R25" i="87"/>
  <c r="L26" i="87"/>
  <c r="M26" i="87"/>
  <c r="N26" i="87"/>
  <c r="O26" i="87"/>
  <c r="P26" i="87"/>
  <c r="Q26" i="87"/>
  <c r="R26" i="87"/>
  <c r="L27" i="87"/>
  <c r="M27" i="87"/>
  <c r="N27" i="87"/>
  <c r="O27" i="87"/>
  <c r="P27" i="87"/>
  <c r="Q27" i="87"/>
  <c r="R27" i="87"/>
  <c r="L28" i="87"/>
  <c r="M28" i="87"/>
  <c r="N28" i="87"/>
  <c r="O28" i="87"/>
  <c r="P28" i="87"/>
  <c r="Q28" i="87"/>
  <c r="R28" i="87"/>
  <c r="L29" i="87"/>
  <c r="M29" i="87"/>
  <c r="N29" i="87"/>
  <c r="O29" i="87"/>
  <c r="P29" i="87"/>
  <c r="Q29" i="87"/>
  <c r="R29" i="87"/>
  <c r="L30" i="87"/>
  <c r="M30" i="87"/>
  <c r="N30" i="87"/>
  <c r="O30" i="87"/>
  <c r="P30" i="87"/>
  <c r="Q30" i="87"/>
  <c r="R30" i="87"/>
  <c r="L31" i="87"/>
  <c r="M31" i="87"/>
  <c r="N31" i="87"/>
  <c r="O31" i="87"/>
  <c r="P31" i="87"/>
  <c r="Q31" i="87"/>
  <c r="R31" i="87"/>
  <c r="L32" i="87"/>
  <c r="M32" i="87"/>
  <c r="N32" i="87"/>
  <c r="O32" i="87"/>
  <c r="P32" i="87"/>
  <c r="Q32" i="87"/>
  <c r="R32" i="87"/>
  <c r="L33" i="87"/>
  <c r="M33" i="87"/>
  <c r="N33" i="87"/>
  <c r="O33" i="87"/>
  <c r="P33" i="87"/>
  <c r="Q33" i="87"/>
  <c r="R33" i="87"/>
  <c r="L34" i="87"/>
  <c r="M34" i="87"/>
  <c r="N34" i="87"/>
  <c r="O34" i="87"/>
  <c r="P34" i="87"/>
  <c r="Q34" i="87"/>
  <c r="R34" i="87"/>
  <c r="L35" i="87"/>
  <c r="M35" i="87"/>
  <c r="N35" i="87"/>
  <c r="O35" i="87"/>
  <c r="P35" i="87"/>
  <c r="Q35" i="87"/>
  <c r="R35" i="87"/>
  <c r="L36" i="87"/>
  <c r="M36" i="87"/>
  <c r="N36" i="87"/>
  <c r="O36" i="87"/>
  <c r="P36" i="87"/>
  <c r="Q36" i="87"/>
  <c r="R36" i="87"/>
  <c r="L37" i="87"/>
  <c r="M37" i="87"/>
  <c r="N37" i="87"/>
  <c r="O37" i="87"/>
  <c r="P37" i="87"/>
  <c r="Q37" i="87"/>
  <c r="R37" i="87"/>
  <c r="L38" i="87"/>
  <c r="M38" i="87"/>
  <c r="N38" i="87"/>
  <c r="O38" i="87"/>
  <c r="P38" i="87"/>
  <c r="Q38" i="87"/>
  <c r="R38" i="87"/>
  <c r="L39" i="87"/>
  <c r="M39" i="87"/>
  <c r="N39" i="87"/>
  <c r="O39" i="87"/>
  <c r="P39" i="87"/>
  <c r="Q39" i="87"/>
  <c r="R39" i="87"/>
  <c r="L40" i="87"/>
  <c r="M40" i="87"/>
  <c r="N40" i="87"/>
  <c r="O40" i="87"/>
  <c r="P40" i="87"/>
  <c r="Q40" i="87"/>
  <c r="R40" i="87"/>
  <c r="L41" i="87"/>
  <c r="M41" i="87"/>
  <c r="N41" i="87"/>
  <c r="O41" i="87"/>
  <c r="P41" i="87"/>
  <c r="Q41" i="87"/>
  <c r="R41" i="87"/>
  <c r="L42" i="87"/>
  <c r="M42" i="87"/>
  <c r="N42" i="87"/>
  <c r="O42" i="87"/>
  <c r="P42" i="87"/>
  <c r="Q42" i="87"/>
  <c r="R42" i="87"/>
  <c r="L43" i="87"/>
  <c r="M43" i="87"/>
  <c r="N43" i="87"/>
  <c r="O43" i="87"/>
  <c r="P43" i="87"/>
  <c r="Q43" i="87"/>
  <c r="R43" i="87"/>
  <c r="L44" i="87"/>
  <c r="M44" i="87"/>
  <c r="N44" i="87"/>
  <c r="O44" i="87"/>
  <c r="P44" i="87"/>
  <c r="Q44" i="87"/>
  <c r="R44" i="87"/>
  <c r="L45" i="87"/>
  <c r="M45" i="87"/>
  <c r="N45" i="87"/>
  <c r="O45" i="87"/>
  <c r="P45" i="87"/>
  <c r="Q45" i="87"/>
  <c r="R45" i="87"/>
  <c r="L46" i="87"/>
  <c r="M46" i="87"/>
  <c r="N46" i="87"/>
  <c r="O46" i="87"/>
  <c r="P46" i="87"/>
  <c r="Q46" i="87"/>
  <c r="R46" i="87"/>
  <c r="L47" i="87"/>
  <c r="M47" i="87"/>
  <c r="N47" i="87"/>
  <c r="O47" i="87"/>
  <c r="P47" i="87"/>
  <c r="Q47" i="87"/>
  <c r="R47" i="87"/>
  <c r="L48" i="87"/>
  <c r="M48" i="87"/>
  <c r="N48" i="87"/>
  <c r="O48" i="87"/>
  <c r="P48" i="87"/>
  <c r="Q48" i="87"/>
  <c r="R48" i="87"/>
  <c r="L49" i="87"/>
  <c r="M49" i="87"/>
  <c r="N49" i="87"/>
  <c r="O49" i="87"/>
  <c r="P49" i="87"/>
  <c r="Q49" i="87"/>
  <c r="R49" i="87"/>
  <c r="L50" i="87"/>
  <c r="M50" i="87"/>
  <c r="N50" i="87"/>
  <c r="O50" i="87"/>
  <c r="P50" i="87"/>
  <c r="Q50" i="87"/>
  <c r="R50" i="87"/>
  <c r="L51" i="87"/>
  <c r="M51" i="87"/>
  <c r="N51" i="87"/>
  <c r="O51" i="87"/>
  <c r="P51" i="87"/>
  <c r="Q51" i="87"/>
  <c r="R51" i="87"/>
  <c r="L52" i="87"/>
  <c r="M52" i="87"/>
  <c r="N52" i="87"/>
  <c r="O52" i="87"/>
  <c r="P52" i="87"/>
  <c r="Q52" i="87"/>
  <c r="R52" i="87"/>
  <c r="L53" i="87"/>
  <c r="M53" i="87"/>
  <c r="N53" i="87"/>
  <c r="O53" i="87"/>
  <c r="P53" i="87"/>
  <c r="Q53" i="87"/>
  <c r="R53" i="87"/>
  <c r="L54" i="87"/>
  <c r="M54" i="87"/>
  <c r="N54" i="87"/>
  <c r="O54" i="87"/>
  <c r="P54" i="87"/>
  <c r="Q54" i="87"/>
  <c r="R54" i="87"/>
  <c r="L55" i="87"/>
  <c r="M55" i="87"/>
  <c r="N55" i="87"/>
  <c r="O55" i="87"/>
  <c r="P55" i="87"/>
  <c r="Q55" i="87"/>
  <c r="R55" i="87"/>
  <c r="L56" i="87"/>
  <c r="M56" i="87"/>
  <c r="N56" i="87"/>
  <c r="O56" i="87"/>
  <c r="P56" i="87"/>
  <c r="Q56" i="87"/>
  <c r="R56" i="87"/>
  <c r="L57" i="87"/>
  <c r="M57" i="87"/>
  <c r="N57" i="87"/>
  <c r="O57" i="87"/>
  <c r="P57" i="87"/>
  <c r="Q57" i="87"/>
  <c r="R57" i="87"/>
  <c r="L58" i="87"/>
  <c r="M58" i="87"/>
  <c r="N58" i="87"/>
  <c r="O58" i="87"/>
  <c r="P58" i="87"/>
  <c r="Q58" i="87"/>
  <c r="R58" i="87"/>
  <c r="L59" i="87"/>
  <c r="M59" i="87"/>
  <c r="N59" i="87"/>
  <c r="O59" i="87"/>
  <c r="P59" i="87"/>
  <c r="Q59" i="87"/>
  <c r="R59" i="87"/>
  <c r="L60" i="87"/>
  <c r="M60" i="87"/>
  <c r="N60" i="87"/>
  <c r="O60" i="87"/>
  <c r="P60" i="87"/>
  <c r="Q60" i="87"/>
  <c r="R60" i="87"/>
  <c r="L61" i="87"/>
  <c r="M61" i="87"/>
  <c r="N61" i="87"/>
  <c r="O61" i="87"/>
  <c r="P61" i="87"/>
  <c r="Q61" i="87"/>
  <c r="R61" i="87"/>
  <c r="L62" i="87"/>
  <c r="M62" i="87"/>
  <c r="N62" i="87"/>
  <c r="O62" i="87"/>
  <c r="P62" i="87"/>
  <c r="Q62" i="87"/>
  <c r="R62" i="87"/>
  <c r="L63" i="87"/>
  <c r="M63" i="87"/>
  <c r="N63" i="87"/>
  <c r="O63" i="87"/>
  <c r="P63" i="87"/>
  <c r="Q63" i="87"/>
  <c r="R63" i="87"/>
  <c r="L64" i="87"/>
  <c r="M64" i="87"/>
  <c r="N64" i="87"/>
  <c r="O64" i="87"/>
  <c r="P64" i="87"/>
  <c r="Q64" i="87"/>
  <c r="R64" i="87"/>
  <c r="L65" i="87"/>
  <c r="M65" i="87"/>
  <c r="N65" i="87"/>
  <c r="O65" i="87"/>
  <c r="P65" i="87"/>
  <c r="Q65" i="87"/>
  <c r="R65" i="87"/>
  <c r="L66" i="87"/>
  <c r="M66" i="87"/>
  <c r="N66" i="87"/>
  <c r="O66" i="87"/>
  <c r="P66" i="87"/>
  <c r="Q66" i="87"/>
  <c r="R66" i="87"/>
  <c r="L67" i="87"/>
  <c r="M67" i="87"/>
  <c r="N67" i="87"/>
  <c r="O67" i="87"/>
  <c r="P67" i="87"/>
  <c r="Q67" i="87"/>
  <c r="R67" i="87"/>
  <c r="L68" i="87"/>
  <c r="M68" i="87"/>
  <c r="N68" i="87"/>
  <c r="O68" i="87"/>
  <c r="P68" i="87"/>
  <c r="Q68" i="87"/>
  <c r="R68" i="87"/>
  <c r="L69" i="87"/>
  <c r="M69" i="87"/>
  <c r="N69" i="87"/>
  <c r="O69" i="87"/>
  <c r="P69" i="87"/>
  <c r="Q69" i="87"/>
  <c r="R69" i="87"/>
  <c r="L70" i="87"/>
  <c r="M70" i="87"/>
  <c r="N70" i="87"/>
  <c r="O70" i="87"/>
  <c r="P70" i="87"/>
  <c r="Q70" i="87"/>
  <c r="R70" i="87"/>
  <c r="L71" i="87"/>
  <c r="M71" i="87"/>
  <c r="N71" i="87"/>
  <c r="O71" i="87"/>
  <c r="P71" i="87"/>
  <c r="Q71" i="87"/>
  <c r="R71" i="87"/>
  <c r="L72" i="87"/>
  <c r="M72" i="87"/>
  <c r="N72" i="87"/>
  <c r="O72" i="87"/>
  <c r="P72" i="87"/>
  <c r="Q72" i="87"/>
  <c r="R72" i="87"/>
  <c r="L73" i="87"/>
  <c r="M73" i="87"/>
  <c r="N73" i="87"/>
  <c r="O73" i="87"/>
  <c r="P73" i="87"/>
  <c r="Q73" i="87"/>
  <c r="R73" i="87"/>
  <c r="L74" i="87"/>
  <c r="M74" i="87"/>
  <c r="N74" i="87"/>
  <c r="O74" i="87"/>
  <c r="P74" i="87"/>
  <c r="Q74" i="87"/>
  <c r="R74" i="87"/>
  <c r="L75" i="87"/>
  <c r="M75" i="87"/>
  <c r="N75" i="87"/>
  <c r="O75" i="87"/>
  <c r="P75" i="87"/>
  <c r="Q75" i="87"/>
  <c r="R75" i="87"/>
  <c r="L76" i="87"/>
  <c r="M76" i="87"/>
  <c r="N76" i="87"/>
  <c r="O76" i="87"/>
  <c r="P76" i="87"/>
  <c r="Q76" i="87"/>
  <c r="R76" i="87"/>
  <c r="L77" i="87"/>
  <c r="M77" i="87"/>
  <c r="N77" i="87"/>
  <c r="O77" i="87"/>
  <c r="P77" i="87"/>
  <c r="Q77" i="87"/>
  <c r="R77" i="87"/>
  <c r="L78" i="87"/>
  <c r="M78" i="87"/>
  <c r="N78" i="87"/>
  <c r="O78" i="87"/>
  <c r="P78" i="87"/>
  <c r="Q78" i="87"/>
  <c r="R78" i="87"/>
  <c r="L79" i="87"/>
  <c r="M79" i="87"/>
  <c r="N79" i="87"/>
  <c r="O79" i="87"/>
  <c r="P79" i="87"/>
  <c r="Q79" i="87"/>
  <c r="R79" i="87"/>
  <c r="L80" i="87"/>
  <c r="M80" i="87"/>
  <c r="N80" i="87"/>
  <c r="O80" i="87"/>
  <c r="P80" i="87"/>
  <c r="Q80" i="87"/>
  <c r="R80" i="87"/>
  <c r="L81" i="87"/>
  <c r="M81" i="87"/>
  <c r="N81" i="87"/>
  <c r="O81" i="87"/>
  <c r="P81" i="87"/>
  <c r="Q81" i="87"/>
  <c r="R81" i="87"/>
  <c r="L82" i="87"/>
  <c r="M82" i="87"/>
  <c r="N82" i="87"/>
  <c r="O82" i="87"/>
  <c r="P82" i="87"/>
  <c r="Q82" i="87"/>
  <c r="R82" i="87"/>
  <c r="L83" i="87"/>
  <c r="M83" i="87"/>
  <c r="N83" i="87"/>
  <c r="O83" i="87"/>
  <c r="P83" i="87"/>
  <c r="Q83" i="87"/>
  <c r="R83" i="87"/>
  <c r="L84" i="87"/>
  <c r="M84" i="87"/>
  <c r="N84" i="87"/>
  <c r="O84" i="87"/>
  <c r="P84" i="87"/>
  <c r="Q84" i="87"/>
  <c r="R84" i="87"/>
  <c r="L85" i="87"/>
  <c r="M85" i="87"/>
  <c r="N85" i="87"/>
  <c r="O85" i="87"/>
  <c r="P85" i="87"/>
  <c r="Q85" i="87"/>
  <c r="R85" i="87"/>
  <c r="L86" i="87"/>
  <c r="M86" i="87"/>
  <c r="N86" i="87"/>
  <c r="O86" i="87"/>
  <c r="P86" i="87"/>
  <c r="Q86" i="87"/>
  <c r="R86" i="87"/>
  <c r="L87" i="87"/>
  <c r="M87" i="87"/>
  <c r="N87" i="87"/>
  <c r="O87" i="87"/>
  <c r="P87" i="87"/>
  <c r="Q87" i="87"/>
  <c r="R87" i="87"/>
  <c r="L88" i="87"/>
  <c r="M88" i="87"/>
  <c r="N88" i="87"/>
  <c r="O88" i="87"/>
  <c r="P88" i="87"/>
  <c r="Q88" i="87"/>
  <c r="R88" i="87"/>
  <c r="L89" i="87"/>
  <c r="M89" i="87"/>
  <c r="N89" i="87"/>
  <c r="O89" i="87"/>
  <c r="P89" i="87"/>
  <c r="Q89" i="87"/>
  <c r="R89" i="87"/>
  <c r="L90" i="87"/>
  <c r="M90" i="87"/>
  <c r="N90" i="87"/>
  <c r="O90" i="87"/>
  <c r="P90" i="87"/>
  <c r="Q90" i="87"/>
  <c r="R90" i="87"/>
  <c r="L91" i="87"/>
  <c r="M91" i="87"/>
  <c r="N91" i="87"/>
  <c r="O91" i="87"/>
  <c r="P91" i="87"/>
  <c r="Q91" i="87"/>
  <c r="R91" i="87"/>
  <c r="L92" i="87"/>
  <c r="M92" i="87"/>
  <c r="N92" i="87"/>
  <c r="O92" i="87"/>
  <c r="P92" i="87"/>
  <c r="Q92" i="87"/>
  <c r="R92" i="87"/>
  <c r="L93" i="87"/>
  <c r="M93" i="87"/>
  <c r="N93" i="87"/>
  <c r="O93" i="87"/>
  <c r="P93" i="87"/>
  <c r="Q93" i="87"/>
  <c r="R93" i="87"/>
  <c r="L94" i="87"/>
  <c r="M94" i="87"/>
  <c r="N94" i="87"/>
  <c r="O94" i="87"/>
  <c r="P94" i="87"/>
  <c r="Q94" i="87"/>
  <c r="R94" i="87"/>
  <c r="L95" i="87"/>
  <c r="M95" i="87"/>
  <c r="N95" i="87"/>
  <c r="O95" i="87"/>
  <c r="P95" i="87"/>
  <c r="Q95" i="87"/>
  <c r="R95" i="87"/>
  <c r="L96" i="87"/>
  <c r="M96" i="87"/>
  <c r="N96" i="87"/>
  <c r="O96" i="87"/>
  <c r="P96" i="87"/>
  <c r="Q96" i="87"/>
  <c r="R96" i="87"/>
  <c r="L97" i="87"/>
  <c r="M97" i="87"/>
  <c r="N97" i="87"/>
  <c r="O97" i="87"/>
  <c r="P97" i="87"/>
  <c r="Q97" i="87"/>
  <c r="R97" i="87"/>
  <c r="L98" i="87"/>
  <c r="M98" i="87"/>
  <c r="N98" i="87"/>
  <c r="O98" i="87"/>
  <c r="P98" i="87"/>
  <c r="Q98" i="87"/>
  <c r="R98" i="87"/>
  <c r="L99" i="87"/>
  <c r="M99" i="87"/>
  <c r="N99" i="87"/>
  <c r="O99" i="87"/>
  <c r="P99" i="87"/>
  <c r="Q99" i="87"/>
  <c r="R99" i="87"/>
  <c r="L100" i="87"/>
  <c r="M100" i="87"/>
  <c r="N100" i="87"/>
  <c r="O100" i="87"/>
  <c r="P100" i="87"/>
  <c r="Q100" i="87"/>
  <c r="R100" i="87"/>
  <c r="L101" i="87"/>
  <c r="M101" i="87"/>
  <c r="N101" i="87"/>
  <c r="O101" i="87"/>
  <c r="P101" i="87"/>
  <c r="Q101" i="87"/>
  <c r="R101" i="87"/>
  <c r="L102" i="87"/>
  <c r="M102" i="87"/>
  <c r="N102" i="87"/>
  <c r="O102" i="87"/>
  <c r="P102" i="87"/>
  <c r="Q102" i="87"/>
  <c r="R102" i="87"/>
  <c r="L103" i="87"/>
  <c r="M103" i="87"/>
  <c r="N103" i="87"/>
  <c r="O103" i="87"/>
  <c r="P103" i="87"/>
  <c r="Q103" i="87"/>
  <c r="R103" i="87"/>
  <c r="L104" i="87"/>
  <c r="M104" i="87"/>
  <c r="N104" i="87"/>
  <c r="O104" i="87"/>
  <c r="P104" i="87"/>
  <c r="Q104" i="87"/>
  <c r="R104" i="87"/>
  <c r="L105" i="87"/>
  <c r="M105" i="87"/>
  <c r="N105" i="87"/>
  <c r="O105" i="87"/>
  <c r="P105" i="87"/>
  <c r="Q105" i="87"/>
  <c r="R105" i="87"/>
  <c r="L106" i="87"/>
  <c r="M106" i="87"/>
  <c r="N106" i="87"/>
  <c r="O106" i="87"/>
  <c r="P106" i="87"/>
  <c r="Q106" i="87"/>
  <c r="R106" i="87"/>
  <c r="L107" i="87"/>
  <c r="M107" i="87"/>
  <c r="N107" i="87"/>
  <c r="O107" i="87"/>
  <c r="P107" i="87"/>
  <c r="Q107" i="87"/>
  <c r="R107" i="87"/>
  <c r="L108" i="87"/>
  <c r="M108" i="87"/>
  <c r="N108" i="87"/>
  <c r="O108" i="87"/>
  <c r="P108" i="87"/>
  <c r="Q108" i="87"/>
  <c r="R108" i="87"/>
  <c r="L109" i="87"/>
  <c r="M109" i="87"/>
  <c r="N109" i="87"/>
  <c r="O109" i="87"/>
  <c r="P109" i="87"/>
  <c r="Q109" i="87"/>
  <c r="R109" i="87"/>
  <c r="L110" i="87"/>
  <c r="M110" i="87"/>
  <c r="N110" i="87"/>
  <c r="O110" i="87"/>
  <c r="P110" i="87"/>
  <c r="Q110" i="87"/>
  <c r="R110" i="87"/>
  <c r="L111" i="87"/>
  <c r="M111" i="87"/>
  <c r="N111" i="87"/>
  <c r="O111" i="87"/>
  <c r="P111" i="87"/>
  <c r="Q111" i="87"/>
  <c r="R111" i="87"/>
  <c r="L112" i="87"/>
  <c r="M112" i="87"/>
  <c r="N112" i="87"/>
  <c r="O112" i="87"/>
  <c r="P112" i="87"/>
  <c r="Q112" i="87"/>
  <c r="R112" i="87"/>
  <c r="L113" i="87"/>
  <c r="M113" i="87"/>
  <c r="N113" i="87"/>
  <c r="O113" i="87"/>
  <c r="P113" i="87"/>
  <c r="Q113" i="87"/>
  <c r="R113" i="87"/>
  <c r="L114" i="87"/>
  <c r="M114" i="87"/>
  <c r="N114" i="87"/>
  <c r="O114" i="87"/>
  <c r="P114" i="87"/>
  <c r="Q114" i="87"/>
  <c r="R114" i="87"/>
  <c r="L115" i="87"/>
  <c r="M115" i="87"/>
  <c r="N115" i="87"/>
  <c r="O115" i="87"/>
  <c r="P115" i="87"/>
  <c r="Q115" i="87"/>
  <c r="R115" i="87"/>
  <c r="L116" i="87"/>
  <c r="M116" i="87"/>
  <c r="N116" i="87"/>
  <c r="O116" i="87"/>
  <c r="P116" i="87"/>
  <c r="Q116" i="87"/>
  <c r="R116" i="87"/>
  <c r="L117" i="87"/>
  <c r="M117" i="87"/>
  <c r="N117" i="87"/>
  <c r="O117" i="87"/>
  <c r="P117" i="87"/>
  <c r="Q117" i="87"/>
  <c r="R117" i="87"/>
  <c r="L118" i="87"/>
  <c r="M118" i="87"/>
  <c r="N118" i="87"/>
  <c r="O118" i="87"/>
  <c r="P118" i="87"/>
  <c r="Q118" i="87"/>
  <c r="R118" i="87"/>
  <c r="L119" i="87"/>
  <c r="M119" i="87"/>
  <c r="N119" i="87"/>
  <c r="O119" i="87"/>
  <c r="P119" i="87"/>
  <c r="Q119" i="87"/>
  <c r="R119" i="87"/>
  <c r="L120" i="87"/>
  <c r="M120" i="87"/>
  <c r="N120" i="87"/>
  <c r="O120" i="87"/>
  <c r="P120" i="87"/>
  <c r="Q120" i="87"/>
  <c r="R120" i="87"/>
  <c r="L121" i="87"/>
  <c r="M121" i="87"/>
  <c r="N121" i="87"/>
  <c r="O121" i="87"/>
  <c r="P121" i="87"/>
  <c r="Q121" i="87"/>
  <c r="R121" i="87"/>
  <c r="L122" i="87"/>
  <c r="M122" i="87"/>
  <c r="N122" i="87"/>
  <c r="O122" i="87"/>
  <c r="P122" i="87"/>
  <c r="Q122" i="87"/>
  <c r="R122" i="87"/>
  <c r="L123" i="87"/>
  <c r="M123" i="87"/>
  <c r="N123" i="87"/>
  <c r="O123" i="87"/>
  <c r="P123" i="87"/>
  <c r="Q123" i="87"/>
  <c r="R123" i="87"/>
  <c r="L124" i="87"/>
  <c r="M124" i="87"/>
  <c r="N124" i="87"/>
  <c r="O124" i="87"/>
  <c r="P124" i="87"/>
  <c r="Q124" i="87"/>
  <c r="R124" i="87"/>
  <c r="L125" i="87"/>
  <c r="M125" i="87"/>
  <c r="N125" i="87"/>
  <c r="O125" i="87"/>
  <c r="P125" i="87"/>
  <c r="Q125" i="87"/>
  <c r="R125" i="87"/>
  <c r="L126" i="87"/>
  <c r="M126" i="87"/>
  <c r="N126" i="87"/>
  <c r="O126" i="87"/>
  <c r="P126" i="87"/>
  <c r="Q126" i="87"/>
  <c r="R126" i="87"/>
  <c r="L127" i="87"/>
  <c r="M127" i="87"/>
  <c r="N127" i="87"/>
  <c r="O127" i="87"/>
  <c r="P127" i="87"/>
  <c r="Q127" i="87"/>
  <c r="R127" i="87"/>
  <c r="L128" i="87"/>
  <c r="M128" i="87"/>
  <c r="N128" i="87"/>
  <c r="O128" i="87"/>
  <c r="P128" i="87"/>
  <c r="Q128" i="87"/>
  <c r="R128" i="87"/>
  <c r="L129" i="87"/>
  <c r="M129" i="87"/>
  <c r="N129" i="87"/>
  <c r="O129" i="87"/>
  <c r="P129" i="87"/>
  <c r="Q129" i="87"/>
  <c r="R129" i="87"/>
  <c r="L130" i="87"/>
  <c r="M130" i="87"/>
  <c r="N130" i="87"/>
  <c r="O130" i="87"/>
  <c r="P130" i="87"/>
  <c r="Q130" i="87"/>
  <c r="R130" i="87"/>
  <c r="L131" i="87"/>
  <c r="M131" i="87"/>
  <c r="N131" i="87"/>
  <c r="O131" i="87"/>
  <c r="P131" i="87"/>
  <c r="Q131" i="87"/>
  <c r="R131" i="87"/>
  <c r="L132" i="87"/>
  <c r="M132" i="87"/>
  <c r="N132" i="87"/>
  <c r="O132" i="87"/>
  <c r="P132" i="87"/>
  <c r="Q132" i="87"/>
  <c r="R132" i="87"/>
  <c r="L133" i="87"/>
  <c r="M133" i="87"/>
  <c r="N133" i="87"/>
  <c r="O133" i="87"/>
  <c r="P133" i="87"/>
  <c r="Q133" i="87"/>
  <c r="R133" i="87"/>
  <c r="L134" i="87"/>
  <c r="M134" i="87"/>
  <c r="N134" i="87"/>
  <c r="O134" i="87"/>
  <c r="P134" i="87"/>
  <c r="Q134" i="87"/>
  <c r="R134" i="87"/>
  <c r="L135" i="87"/>
  <c r="M135" i="87"/>
  <c r="N135" i="87"/>
  <c r="O135" i="87"/>
  <c r="P135" i="87"/>
  <c r="Q135" i="87"/>
  <c r="R135" i="87"/>
  <c r="L136" i="87"/>
  <c r="M136" i="87"/>
  <c r="N136" i="87"/>
  <c r="O136" i="87"/>
  <c r="P136" i="87"/>
  <c r="Q136" i="87"/>
  <c r="R136" i="87"/>
  <c r="L137" i="87"/>
  <c r="M137" i="87"/>
  <c r="N137" i="87"/>
  <c r="O137" i="87"/>
  <c r="P137" i="87"/>
  <c r="Q137" i="87"/>
  <c r="R137" i="87"/>
  <c r="L138" i="87"/>
  <c r="M138" i="87"/>
  <c r="N138" i="87"/>
  <c r="O138" i="87"/>
  <c r="P138" i="87"/>
  <c r="Q138" i="87"/>
  <c r="R138" i="87"/>
  <c r="L139" i="87"/>
  <c r="M139" i="87"/>
  <c r="N139" i="87"/>
  <c r="O139" i="87"/>
  <c r="P139" i="87"/>
  <c r="Q139" i="87"/>
  <c r="R139" i="87"/>
  <c r="L140" i="87"/>
  <c r="M140" i="87"/>
  <c r="N140" i="87"/>
  <c r="O140" i="87"/>
  <c r="P140" i="87"/>
  <c r="Q140" i="87"/>
  <c r="R140" i="87"/>
  <c r="L141" i="87"/>
  <c r="M141" i="87"/>
  <c r="N141" i="87"/>
  <c r="O141" i="87"/>
  <c r="P141" i="87"/>
  <c r="Q141" i="87"/>
  <c r="R141" i="87"/>
  <c r="L142" i="87"/>
  <c r="M142" i="87"/>
  <c r="N142" i="87"/>
  <c r="O142" i="87"/>
  <c r="P142" i="87"/>
  <c r="Q142" i="87"/>
  <c r="R142" i="87"/>
  <c r="L143" i="87"/>
  <c r="M143" i="87"/>
  <c r="N143" i="87"/>
  <c r="O143" i="87"/>
  <c r="P143" i="87"/>
  <c r="Q143" i="87"/>
  <c r="R143" i="87"/>
  <c r="L144" i="87"/>
  <c r="M144" i="87"/>
  <c r="N144" i="87"/>
  <c r="O144" i="87"/>
  <c r="P144" i="87"/>
  <c r="Q144" i="87"/>
  <c r="R144" i="87"/>
  <c r="L145" i="87"/>
  <c r="M145" i="87"/>
  <c r="N145" i="87"/>
  <c r="O145" i="87"/>
  <c r="P145" i="87"/>
  <c r="Q145" i="87"/>
  <c r="R145" i="87"/>
  <c r="L146" i="87"/>
  <c r="M146" i="87"/>
  <c r="N146" i="87"/>
  <c r="O146" i="87"/>
  <c r="P146" i="87"/>
  <c r="Q146" i="87"/>
  <c r="R146" i="87"/>
  <c r="L147" i="87"/>
  <c r="M147" i="87"/>
  <c r="N147" i="87"/>
  <c r="O147" i="87"/>
  <c r="P147" i="87"/>
  <c r="Q147" i="87"/>
  <c r="R147" i="87"/>
  <c r="L148" i="87"/>
  <c r="M148" i="87"/>
  <c r="N148" i="87"/>
  <c r="O148" i="87"/>
  <c r="P148" i="87"/>
  <c r="Q148" i="87"/>
  <c r="R148" i="87"/>
  <c r="L149" i="87"/>
  <c r="M149" i="87"/>
  <c r="N149" i="87"/>
  <c r="O149" i="87"/>
  <c r="P149" i="87"/>
  <c r="Q149" i="87"/>
  <c r="R149" i="87"/>
  <c r="L150" i="87"/>
  <c r="M150" i="87"/>
  <c r="N150" i="87"/>
  <c r="O150" i="87"/>
  <c r="P150" i="87"/>
  <c r="Q150" i="87"/>
  <c r="R150" i="87"/>
  <c r="L151" i="87"/>
  <c r="M151" i="87"/>
  <c r="N151" i="87"/>
  <c r="O151" i="87"/>
  <c r="P151" i="87"/>
  <c r="Q151" i="87"/>
  <c r="R151" i="87"/>
  <c r="L152" i="87"/>
  <c r="M152" i="87"/>
  <c r="N152" i="87"/>
  <c r="O152" i="87"/>
  <c r="P152" i="87"/>
  <c r="Q152" i="87"/>
  <c r="R152" i="87"/>
  <c r="L153" i="87"/>
  <c r="M153" i="87"/>
  <c r="N153" i="87"/>
  <c r="O153" i="87"/>
  <c r="P153" i="87"/>
  <c r="Q153" i="87"/>
  <c r="R153" i="87"/>
  <c r="L154" i="87"/>
  <c r="M154" i="87"/>
  <c r="N154" i="87"/>
  <c r="O154" i="87"/>
  <c r="P154" i="87"/>
  <c r="Q154" i="87"/>
  <c r="R154" i="87"/>
  <c r="L155" i="87"/>
  <c r="M155" i="87"/>
  <c r="N155" i="87"/>
  <c r="O155" i="87"/>
  <c r="P155" i="87"/>
  <c r="Q155" i="87"/>
  <c r="R155" i="87"/>
  <c r="L156" i="87"/>
  <c r="M156" i="87"/>
  <c r="N156" i="87"/>
  <c r="O156" i="87"/>
  <c r="P156" i="87"/>
  <c r="Q156" i="87"/>
  <c r="R156" i="87"/>
  <c r="L157" i="87"/>
  <c r="M157" i="87"/>
  <c r="N157" i="87"/>
  <c r="O157" i="87"/>
  <c r="P157" i="87"/>
  <c r="Q157" i="87"/>
  <c r="R157" i="87"/>
  <c r="L158" i="87"/>
  <c r="M158" i="87"/>
  <c r="N158" i="87"/>
  <c r="O158" i="87"/>
  <c r="P158" i="87"/>
  <c r="Q158" i="87"/>
  <c r="R158" i="87"/>
  <c r="L159" i="87"/>
  <c r="M159" i="87"/>
  <c r="N159" i="87"/>
  <c r="O159" i="87"/>
  <c r="P159" i="87"/>
  <c r="Q159" i="87"/>
  <c r="R159" i="87"/>
  <c r="L160" i="87"/>
  <c r="M160" i="87"/>
  <c r="N160" i="87"/>
  <c r="O160" i="87"/>
  <c r="P160" i="87"/>
  <c r="Q160" i="87"/>
  <c r="R160" i="87"/>
  <c r="L161" i="87"/>
  <c r="M161" i="87"/>
  <c r="N161" i="87"/>
  <c r="O161" i="87"/>
  <c r="P161" i="87"/>
  <c r="Q161" i="87"/>
  <c r="R161" i="87"/>
  <c r="L162" i="87"/>
  <c r="M162" i="87"/>
  <c r="N162" i="87"/>
  <c r="O162" i="87"/>
  <c r="P162" i="87"/>
  <c r="Q162" i="87"/>
  <c r="R162" i="87"/>
  <c r="L163" i="87"/>
  <c r="M163" i="87"/>
  <c r="N163" i="87"/>
  <c r="O163" i="87"/>
  <c r="P163" i="87"/>
  <c r="Q163" i="87"/>
  <c r="R163" i="87"/>
  <c r="L164" i="87"/>
  <c r="M164" i="87"/>
  <c r="N164" i="87"/>
  <c r="O164" i="87"/>
  <c r="P164" i="87"/>
  <c r="Q164" i="87"/>
  <c r="R164" i="87"/>
  <c r="L165" i="87"/>
  <c r="M165" i="87"/>
  <c r="N165" i="87"/>
  <c r="O165" i="87"/>
  <c r="P165" i="87"/>
  <c r="Q165" i="87"/>
  <c r="R165" i="87"/>
  <c r="L166" i="87"/>
  <c r="M166" i="87"/>
  <c r="N166" i="87"/>
  <c r="O166" i="87"/>
  <c r="P166" i="87"/>
  <c r="Q166" i="87"/>
  <c r="R166" i="87"/>
  <c r="L167" i="87"/>
  <c r="M167" i="87"/>
  <c r="N167" i="87"/>
  <c r="O167" i="87"/>
  <c r="P167" i="87"/>
  <c r="Q167" i="87"/>
  <c r="R167" i="87"/>
  <c r="L168" i="87"/>
  <c r="M168" i="87"/>
  <c r="N168" i="87"/>
  <c r="O168" i="87"/>
  <c r="P168" i="87"/>
  <c r="Q168" i="87"/>
  <c r="R168" i="87"/>
  <c r="L169" i="87"/>
  <c r="M169" i="87"/>
  <c r="N169" i="87"/>
  <c r="O169" i="87"/>
  <c r="P169" i="87"/>
  <c r="Q169" i="87"/>
  <c r="R169" i="87"/>
  <c r="L170" i="87"/>
  <c r="M170" i="87"/>
  <c r="N170" i="87"/>
  <c r="O170" i="87"/>
  <c r="P170" i="87"/>
  <c r="Q170" i="87"/>
  <c r="R170" i="87"/>
  <c r="L171" i="87"/>
  <c r="M171" i="87"/>
  <c r="N171" i="87"/>
  <c r="O171" i="87"/>
  <c r="P171" i="87"/>
  <c r="Q171" i="87"/>
  <c r="R171" i="87"/>
  <c r="L172" i="87"/>
  <c r="M172" i="87"/>
  <c r="N172" i="87"/>
  <c r="O172" i="87"/>
  <c r="P172" i="87"/>
  <c r="Q172" i="87"/>
  <c r="R172" i="87"/>
  <c r="L173" i="87"/>
  <c r="M173" i="87"/>
  <c r="N173" i="87"/>
  <c r="O173" i="87"/>
  <c r="P173" i="87"/>
  <c r="Q173" i="87"/>
  <c r="R173" i="87"/>
  <c r="L174" i="87"/>
  <c r="M174" i="87"/>
  <c r="N174" i="87"/>
  <c r="O174" i="87"/>
  <c r="P174" i="87"/>
  <c r="Q174" i="87"/>
  <c r="R174" i="87"/>
  <c r="L175" i="87"/>
  <c r="M175" i="87"/>
  <c r="N175" i="87"/>
  <c r="O175" i="87"/>
  <c r="P175" i="87"/>
  <c r="Q175" i="87"/>
  <c r="R175" i="87"/>
  <c r="L176" i="87"/>
  <c r="M176" i="87"/>
  <c r="N176" i="87"/>
  <c r="O176" i="87"/>
  <c r="P176" i="87"/>
  <c r="Q176" i="87"/>
  <c r="R176" i="87"/>
  <c r="L177" i="87"/>
  <c r="M177" i="87"/>
  <c r="N177" i="87"/>
  <c r="O177" i="87"/>
  <c r="P177" i="87"/>
  <c r="Q177" i="87"/>
  <c r="R177" i="87"/>
  <c r="L178" i="87"/>
  <c r="M178" i="87"/>
  <c r="N178" i="87"/>
  <c r="O178" i="87"/>
  <c r="P178" i="87"/>
  <c r="Q178" i="87"/>
  <c r="R178" i="87"/>
  <c r="L179" i="87"/>
  <c r="M179" i="87"/>
  <c r="N179" i="87"/>
  <c r="O179" i="87"/>
  <c r="P179" i="87"/>
  <c r="Q179" i="87"/>
  <c r="R179" i="87"/>
  <c r="L180" i="87"/>
  <c r="M180" i="87"/>
  <c r="N180" i="87"/>
  <c r="O180" i="87"/>
  <c r="P180" i="87"/>
  <c r="Q180" i="87"/>
  <c r="R180" i="87"/>
  <c r="L181" i="87"/>
  <c r="M181" i="87"/>
  <c r="N181" i="87"/>
  <c r="O181" i="87"/>
  <c r="P181" i="87"/>
  <c r="Q181" i="87"/>
  <c r="R181" i="87"/>
  <c r="L182" i="87"/>
  <c r="M182" i="87"/>
  <c r="N182" i="87"/>
  <c r="O182" i="87"/>
  <c r="P182" i="87"/>
  <c r="Q182" i="87"/>
  <c r="R182" i="87"/>
  <c r="L183" i="87"/>
  <c r="M183" i="87"/>
  <c r="N183" i="87"/>
  <c r="O183" i="87"/>
  <c r="P183" i="87"/>
  <c r="Q183" i="87"/>
  <c r="R183" i="87"/>
  <c r="L184" i="87"/>
  <c r="M184" i="87"/>
  <c r="N184" i="87"/>
  <c r="O184" i="87"/>
  <c r="P184" i="87"/>
  <c r="Q184" i="87"/>
  <c r="R184" i="87"/>
  <c r="L185" i="87"/>
  <c r="M185" i="87"/>
  <c r="N185" i="87"/>
  <c r="O185" i="87"/>
  <c r="P185" i="87"/>
  <c r="Q185" i="87"/>
  <c r="R185" i="87"/>
  <c r="L186" i="87"/>
  <c r="M186" i="87"/>
  <c r="N186" i="87"/>
  <c r="O186" i="87"/>
  <c r="P186" i="87"/>
  <c r="Q186" i="87"/>
  <c r="R186" i="87"/>
  <c r="L187" i="87"/>
  <c r="M187" i="87"/>
  <c r="N187" i="87"/>
  <c r="O187" i="87"/>
  <c r="P187" i="87"/>
  <c r="Q187" i="87"/>
  <c r="R187" i="87"/>
  <c r="L188" i="87"/>
  <c r="M188" i="87"/>
  <c r="N188" i="87"/>
  <c r="O188" i="87"/>
  <c r="P188" i="87"/>
  <c r="Q188" i="87"/>
  <c r="R188" i="87"/>
  <c r="L189" i="87"/>
  <c r="M189" i="87"/>
  <c r="N189" i="87"/>
  <c r="O189" i="87"/>
  <c r="P189" i="87"/>
  <c r="Q189" i="87"/>
  <c r="R189" i="87"/>
  <c r="L190" i="87"/>
  <c r="M190" i="87"/>
  <c r="N190" i="87"/>
  <c r="O190" i="87"/>
  <c r="P190" i="87"/>
  <c r="Q190" i="87"/>
  <c r="R190" i="87"/>
  <c r="L191" i="87"/>
  <c r="M191" i="87"/>
  <c r="N191" i="87"/>
  <c r="O191" i="87"/>
  <c r="P191" i="87"/>
  <c r="Q191" i="87"/>
  <c r="R191" i="87"/>
  <c r="L192" i="87"/>
  <c r="M192" i="87"/>
  <c r="N192" i="87"/>
  <c r="O192" i="87"/>
  <c r="P192" i="87"/>
  <c r="Q192" i="87"/>
  <c r="R192" i="87"/>
  <c r="L193" i="87"/>
  <c r="M193" i="87"/>
  <c r="N193" i="87"/>
  <c r="O193" i="87"/>
  <c r="P193" i="87"/>
  <c r="Q193" i="87"/>
  <c r="R193" i="87"/>
  <c r="L194" i="87"/>
  <c r="M194" i="87"/>
  <c r="N194" i="87"/>
  <c r="O194" i="87"/>
  <c r="P194" i="87"/>
  <c r="Q194" i="87"/>
  <c r="R194" i="87"/>
  <c r="L195" i="87"/>
  <c r="M195" i="87"/>
  <c r="N195" i="87"/>
  <c r="O195" i="87"/>
  <c r="P195" i="87"/>
  <c r="Q195" i="87"/>
  <c r="R195" i="87"/>
  <c r="L196" i="87"/>
  <c r="M196" i="87"/>
  <c r="N196" i="87"/>
  <c r="O196" i="87"/>
  <c r="P196" i="87"/>
  <c r="Q196" i="87"/>
  <c r="R196" i="87"/>
  <c r="L197" i="87"/>
  <c r="M197" i="87"/>
  <c r="N197" i="87"/>
  <c r="O197" i="87"/>
  <c r="P197" i="87"/>
  <c r="Q197" i="87"/>
  <c r="R197" i="87"/>
  <c r="L198" i="87"/>
  <c r="M198" i="87"/>
  <c r="N198" i="87"/>
  <c r="O198" i="87"/>
  <c r="P198" i="87"/>
  <c r="Q198" i="87"/>
  <c r="R198" i="87"/>
  <c r="L199" i="87"/>
  <c r="M199" i="87"/>
  <c r="N199" i="87"/>
  <c r="O199" i="87"/>
  <c r="P199" i="87"/>
  <c r="Q199" i="87"/>
  <c r="R199" i="87"/>
  <c r="L200" i="87"/>
  <c r="M200" i="87"/>
  <c r="N200" i="87"/>
  <c r="O200" i="87"/>
  <c r="P200" i="87"/>
  <c r="Q200" i="87"/>
  <c r="R200" i="87"/>
  <c r="L201" i="87"/>
  <c r="M201" i="87"/>
  <c r="N201" i="87"/>
  <c r="O201" i="87"/>
  <c r="P201" i="87"/>
  <c r="Q201" i="87"/>
  <c r="R201" i="87"/>
  <c r="L202" i="87"/>
  <c r="M202" i="87"/>
  <c r="N202" i="87"/>
  <c r="O202" i="87"/>
  <c r="P202" i="87"/>
  <c r="Q202" i="87"/>
  <c r="R202" i="87"/>
  <c r="L203" i="87"/>
  <c r="M203" i="87"/>
  <c r="N203" i="87"/>
  <c r="O203" i="87"/>
  <c r="P203" i="87"/>
  <c r="Q203" i="87"/>
  <c r="R203" i="87"/>
  <c r="L204" i="87"/>
  <c r="M204" i="87"/>
  <c r="N204" i="87"/>
  <c r="O204" i="87"/>
  <c r="P204" i="87"/>
  <c r="Q204" i="87"/>
  <c r="R204" i="87"/>
  <c r="L205" i="87"/>
  <c r="M205" i="87"/>
  <c r="N205" i="87"/>
  <c r="O205" i="87"/>
  <c r="P205" i="87"/>
  <c r="Q205" i="87"/>
  <c r="R205" i="87"/>
  <c r="L206" i="87"/>
  <c r="M206" i="87"/>
  <c r="N206" i="87"/>
  <c r="O206" i="87"/>
  <c r="P206" i="87"/>
  <c r="Q206" i="87"/>
  <c r="R206" i="87"/>
  <c r="L207" i="87"/>
  <c r="M207" i="87"/>
  <c r="N207" i="87"/>
  <c r="O207" i="87"/>
  <c r="P207" i="87"/>
  <c r="Q207" i="87"/>
  <c r="R207" i="87"/>
  <c r="L208" i="87"/>
  <c r="M208" i="87"/>
  <c r="N208" i="87"/>
  <c r="O208" i="87"/>
  <c r="P208" i="87"/>
  <c r="Q208" i="87"/>
  <c r="R208" i="87"/>
  <c r="L209" i="87"/>
  <c r="M209" i="87"/>
  <c r="N209" i="87"/>
  <c r="O209" i="87"/>
  <c r="P209" i="87"/>
  <c r="Q209" i="87"/>
  <c r="R209" i="87"/>
  <c r="L210" i="87"/>
  <c r="M210" i="87"/>
  <c r="N210" i="87"/>
  <c r="O210" i="87"/>
  <c r="P210" i="87"/>
  <c r="Q210" i="87"/>
  <c r="R210" i="87"/>
  <c r="L211" i="87"/>
  <c r="M211" i="87"/>
  <c r="N211" i="87"/>
  <c r="O211" i="87"/>
  <c r="P211" i="87"/>
  <c r="Q211" i="87"/>
  <c r="R211" i="87"/>
  <c r="L212" i="87"/>
  <c r="M212" i="87"/>
  <c r="N212" i="87"/>
  <c r="O212" i="87"/>
  <c r="P212" i="87"/>
  <c r="Q212" i="87"/>
  <c r="R212" i="87"/>
  <c r="L213" i="87"/>
  <c r="M213" i="87"/>
  <c r="N213" i="87"/>
  <c r="O213" i="87"/>
  <c r="P213" i="87"/>
  <c r="Q213" i="87"/>
  <c r="R213" i="87"/>
  <c r="L214" i="87"/>
  <c r="M214" i="87"/>
  <c r="N214" i="87"/>
  <c r="O214" i="87"/>
  <c r="P214" i="87"/>
  <c r="Q214" i="87"/>
  <c r="R214" i="87"/>
  <c r="L215" i="87"/>
  <c r="M215" i="87"/>
  <c r="N215" i="87"/>
  <c r="O215" i="87"/>
  <c r="P215" i="87"/>
  <c r="Q215" i="87"/>
  <c r="R215" i="87"/>
  <c r="L216" i="87"/>
  <c r="M216" i="87"/>
  <c r="N216" i="87"/>
  <c r="O216" i="87"/>
  <c r="P216" i="87"/>
  <c r="Q216" i="87"/>
  <c r="R216" i="87"/>
  <c r="L217" i="87"/>
  <c r="M217" i="87"/>
  <c r="N217" i="87"/>
  <c r="O217" i="87"/>
  <c r="P217" i="87"/>
  <c r="Q217" i="87"/>
  <c r="R217" i="87"/>
  <c r="L218" i="87"/>
  <c r="M218" i="87"/>
  <c r="N218" i="87"/>
  <c r="O218" i="87"/>
  <c r="P218" i="87"/>
  <c r="Q218" i="87"/>
  <c r="R218" i="87"/>
  <c r="L219" i="87"/>
  <c r="M219" i="87"/>
  <c r="N219" i="87"/>
  <c r="O219" i="87"/>
  <c r="P219" i="87"/>
  <c r="Q219" i="87"/>
  <c r="R219" i="87"/>
  <c r="L220" i="87"/>
  <c r="M220" i="87"/>
  <c r="N220" i="87"/>
  <c r="O220" i="87"/>
  <c r="P220" i="87"/>
  <c r="Q220" i="87"/>
  <c r="R220" i="87"/>
  <c r="L221" i="87"/>
  <c r="M221" i="87"/>
  <c r="N221" i="87"/>
  <c r="O221" i="87"/>
  <c r="P221" i="87"/>
  <c r="Q221" i="87"/>
  <c r="R221" i="87"/>
  <c r="L222" i="87"/>
  <c r="M222" i="87"/>
  <c r="N222" i="87"/>
  <c r="O222" i="87"/>
  <c r="P222" i="87"/>
  <c r="Q222" i="87"/>
  <c r="R222" i="87"/>
  <c r="L223" i="87"/>
  <c r="M223" i="87"/>
  <c r="N223" i="87"/>
  <c r="O223" i="87"/>
  <c r="P223" i="87"/>
  <c r="Q223" i="87"/>
  <c r="R223" i="87"/>
  <c r="L224" i="87"/>
  <c r="M224" i="87"/>
  <c r="N224" i="87"/>
  <c r="O224" i="87"/>
  <c r="P224" i="87"/>
  <c r="Q224" i="87"/>
  <c r="R224" i="87"/>
  <c r="L225" i="87"/>
  <c r="M225" i="87"/>
  <c r="N225" i="87"/>
  <c r="O225" i="87"/>
  <c r="P225" i="87"/>
  <c r="Q225" i="87"/>
  <c r="R225" i="87"/>
  <c r="L226" i="87"/>
  <c r="M226" i="87"/>
  <c r="N226" i="87"/>
  <c r="O226" i="87"/>
  <c r="P226" i="87"/>
  <c r="Q226" i="87"/>
  <c r="R226" i="87"/>
  <c r="L227" i="87"/>
  <c r="M227" i="87"/>
  <c r="N227" i="87"/>
  <c r="O227" i="87"/>
  <c r="P227" i="87"/>
  <c r="Q227" i="87"/>
  <c r="R227" i="87"/>
  <c r="L228" i="87"/>
  <c r="M228" i="87"/>
  <c r="N228" i="87"/>
  <c r="O228" i="87"/>
  <c r="P228" i="87"/>
  <c r="Q228" i="87"/>
  <c r="R228" i="87"/>
  <c r="L229" i="87"/>
  <c r="M229" i="87"/>
  <c r="N229" i="87"/>
  <c r="O229" i="87"/>
  <c r="P229" i="87"/>
  <c r="Q229" i="87"/>
  <c r="R229" i="87"/>
  <c r="L230" i="87"/>
  <c r="M230" i="87"/>
  <c r="N230" i="87"/>
  <c r="O230" i="87"/>
  <c r="P230" i="87"/>
  <c r="Q230" i="87"/>
  <c r="R230" i="87"/>
  <c r="L231" i="87"/>
  <c r="M231" i="87"/>
  <c r="N231" i="87"/>
  <c r="O231" i="87"/>
  <c r="P231" i="87"/>
  <c r="Q231" i="87"/>
  <c r="R231" i="87"/>
  <c r="L232" i="87"/>
  <c r="M232" i="87"/>
  <c r="N232" i="87"/>
  <c r="O232" i="87"/>
  <c r="P232" i="87"/>
  <c r="Q232" i="87"/>
  <c r="R232" i="87"/>
  <c r="L233" i="87"/>
  <c r="M233" i="87"/>
  <c r="N233" i="87"/>
  <c r="O233" i="87"/>
  <c r="P233" i="87"/>
  <c r="Q233" i="87"/>
  <c r="R233" i="87"/>
  <c r="L234" i="87"/>
  <c r="M234" i="87"/>
  <c r="N234" i="87"/>
  <c r="O234" i="87"/>
  <c r="P234" i="87"/>
  <c r="Q234" i="87"/>
  <c r="R234" i="87"/>
  <c r="L235" i="87"/>
  <c r="M235" i="87"/>
  <c r="N235" i="87"/>
  <c r="O235" i="87"/>
  <c r="P235" i="87"/>
  <c r="Q235" i="87"/>
  <c r="R235" i="87"/>
  <c r="L236" i="87"/>
  <c r="M236" i="87"/>
  <c r="N236" i="87"/>
  <c r="O236" i="87"/>
  <c r="P236" i="87"/>
  <c r="Q236" i="87"/>
  <c r="R236" i="87"/>
  <c r="L237" i="87"/>
  <c r="M237" i="87"/>
  <c r="N237" i="87"/>
  <c r="O237" i="87"/>
  <c r="P237" i="87"/>
  <c r="Q237" i="87"/>
  <c r="R237" i="87"/>
  <c r="L238" i="87"/>
  <c r="M238" i="87"/>
  <c r="N238" i="87"/>
  <c r="O238" i="87"/>
  <c r="P238" i="87"/>
  <c r="Q238" i="87"/>
  <c r="R238" i="87"/>
  <c r="L239" i="87"/>
  <c r="M239" i="87"/>
  <c r="N239" i="87"/>
  <c r="O239" i="87"/>
  <c r="P239" i="87"/>
  <c r="Q239" i="87"/>
  <c r="R239" i="87"/>
  <c r="L240" i="87"/>
  <c r="M240" i="87"/>
  <c r="N240" i="87"/>
  <c r="O240" i="87"/>
  <c r="P240" i="87"/>
  <c r="Q240" i="87"/>
  <c r="R240" i="87"/>
  <c r="L241" i="87"/>
  <c r="M241" i="87"/>
  <c r="N241" i="87"/>
  <c r="O241" i="87"/>
  <c r="P241" i="87"/>
  <c r="Q241" i="87"/>
  <c r="R241" i="87"/>
  <c r="L242" i="87"/>
  <c r="M242" i="87"/>
  <c r="N242" i="87"/>
  <c r="O242" i="87"/>
  <c r="P242" i="87"/>
  <c r="Q242" i="87"/>
  <c r="R242" i="87"/>
  <c r="L243" i="87"/>
  <c r="M243" i="87"/>
  <c r="N243" i="87"/>
  <c r="O243" i="87"/>
  <c r="P243" i="87"/>
  <c r="Q243" i="87"/>
  <c r="R243" i="87"/>
  <c r="L244" i="87"/>
  <c r="M244" i="87"/>
  <c r="N244" i="87"/>
  <c r="O244" i="87"/>
  <c r="P244" i="87"/>
  <c r="Q244" i="87"/>
  <c r="R244" i="87"/>
  <c r="L245" i="87"/>
  <c r="M245" i="87"/>
  <c r="N245" i="87"/>
  <c r="O245" i="87"/>
  <c r="P245" i="87"/>
  <c r="Q245" i="87"/>
  <c r="R245" i="87"/>
  <c r="L246" i="87"/>
  <c r="M246" i="87"/>
  <c r="N246" i="87"/>
  <c r="O246" i="87"/>
  <c r="P246" i="87"/>
  <c r="Q246" i="87"/>
  <c r="R246" i="87"/>
  <c r="L247" i="87"/>
  <c r="M247" i="87"/>
  <c r="N247" i="87"/>
  <c r="O247" i="87"/>
  <c r="P247" i="87"/>
  <c r="Q247" i="87"/>
  <c r="R247" i="87"/>
  <c r="L248" i="87"/>
  <c r="M248" i="87"/>
  <c r="N248" i="87"/>
  <c r="O248" i="87"/>
  <c r="P248" i="87"/>
  <c r="Q248" i="87"/>
  <c r="R248" i="87"/>
  <c r="L249" i="87"/>
  <c r="M249" i="87"/>
  <c r="N249" i="87"/>
  <c r="O249" i="87"/>
  <c r="P249" i="87"/>
  <c r="Q249" i="87"/>
  <c r="R249" i="87"/>
  <c r="L250" i="87"/>
  <c r="M250" i="87"/>
  <c r="N250" i="87"/>
  <c r="O250" i="87"/>
  <c r="P250" i="87"/>
  <c r="Q250" i="87"/>
  <c r="R250" i="87"/>
  <c r="L251" i="87"/>
  <c r="M251" i="87"/>
  <c r="N251" i="87"/>
  <c r="O251" i="87"/>
  <c r="P251" i="87"/>
  <c r="Q251" i="87"/>
  <c r="R251" i="87"/>
  <c r="L252" i="87"/>
  <c r="M252" i="87"/>
  <c r="N252" i="87"/>
  <c r="O252" i="87"/>
  <c r="P252" i="87"/>
  <c r="Q252" i="87"/>
  <c r="R252" i="87"/>
  <c r="L253" i="87"/>
  <c r="M253" i="87"/>
  <c r="N253" i="87"/>
  <c r="O253" i="87"/>
  <c r="P253" i="87"/>
  <c r="Q253" i="87"/>
  <c r="R253" i="87"/>
  <c r="L254" i="87"/>
  <c r="M254" i="87"/>
  <c r="N254" i="87"/>
  <c r="O254" i="87"/>
  <c r="P254" i="87"/>
  <c r="Q254" i="87"/>
  <c r="R254" i="87"/>
  <c r="L255" i="87"/>
  <c r="M255" i="87"/>
  <c r="N255" i="87"/>
  <c r="O255" i="87"/>
  <c r="P255" i="87"/>
  <c r="Q255" i="87"/>
  <c r="R255" i="87"/>
  <c r="L256" i="87"/>
  <c r="M256" i="87"/>
  <c r="N256" i="87"/>
  <c r="O256" i="87"/>
  <c r="P256" i="87"/>
  <c r="Q256" i="87"/>
  <c r="R256" i="87"/>
  <c r="L257" i="87"/>
  <c r="M257" i="87"/>
  <c r="N257" i="87"/>
  <c r="O257" i="87"/>
  <c r="P257" i="87"/>
  <c r="Q257" i="87"/>
  <c r="R257" i="87"/>
  <c r="L258" i="87"/>
  <c r="M258" i="87"/>
  <c r="N258" i="87"/>
  <c r="O258" i="87"/>
  <c r="P258" i="87"/>
  <c r="Q258" i="87"/>
  <c r="R258" i="87"/>
  <c r="L259" i="87"/>
  <c r="M259" i="87"/>
  <c r="N259" i="87"/>
  <c r="O259" i="87"/>
  <c r="P259" i="87"/>
  <c r="Q259" i="87"/>
  <c r="R259" i="87"/>
  <c r="L260" i="87"/>
  <c r="M260" i="87"/>
  <c r="N260" i="87"/>
  <c r="O260" i="87"/>
  <c r="P260" i="87"/>
  <c r="Q260" i="87"/>
  <c r="R260" i="87"/>
  <c r="L261" i="87"/>
  <c r="M261" i="87"/>
  <c r="N261" i="87"/>
  <c r="O261" i="87"/>
  <c r="P261" i="87"/>
  <c r="Q261" i="87"/>
  <c r="R261" i="87"/>
  <c r="L262" i="87"/>
  <c r="M262" i="87"/>
  <c r="N262" i="87"/>
  <c r="O262" i="87"/>
  <c r="P262" i="87"/>
  <c r="Q262" i="87"/>
  <c r="R262" i="87"/>
  <c r="L263" i="87"/>
  <c r="M263" i="87"/>
  <c r="N263" i="87"/>
  <c r="O263" i="87"/>
  <c r="P263" i="87"/>
  <c r="Q263" i="87"/>
  <c r="R263" i="87"/>
  <c r="L264" i="87"/>
  <c r="M264" i="87"/>
  <c r="N264" i="87"/>
  <c r="O264" i="87"/>
  <c r="P264" i="87"/>
  <c r="Q264" i="87"/>
  <c r="R264" i="87"/>
  <c r="L265" i="87"/>
  <c r="M265" i="87"/>
  <c r="N265" i="87"/>
  <c r="O265" i="87"/>
  <c r="P265" i="87"/>
  <c r="Q265" i="87"/>
  <c r="R265" i="87"/>
  <c r="L266" i="87"/>
  <c r="M266" i="87"/>
  <c r="N266" i="87"/>
  <c r="O266" i="87"/>
  <c r="P266" i="87"/>
  <c r="Q266" i="87"/>
  <c r="R266" i="87"/>
  <c r="L267" i="87"/>
  <c r="M267" i="87"/>
  <c r="N267" i="87"/>
  <c r="O267" i="87"/>
  <c r="P267" i="87"/>
  <c r="Q267" i="87"/>
  <c r="R267" i="87"/>
  <c r="L268" i="87"/>
  <c r="M268" i="87"/>
  <c r="N268" i="87"/>
  <c r="O268" i="87"/>
  <c r="P268" i="87"/>
  <c r="Q268" i="87"/>
  <c r="R268" i="87"/>
  <c r="L269" i="87"/>
  <c r="M269" i="87"/>
  <c r="N269" i="87"/>
  <c r="O269" i="87"/>
  <c r="P269" i="87"/>
  <c r="Q269" i="87"/>
  <c r="R269" i="87"/>
  <c r="L270" i="87"/>
  <c r="M270" i="87"/>
  <c r="N270" i="87"/>
  <c r="O270" i="87"/>
  <c r="P270" i="87"/>
  <c r="Q270" i="87"/>
  <c r="R270" i="87"/>
  <c r="L271" i="87"/>
  <c r="M271" i="87"/>
  <c r="N271" i="87"/>
  <c r="O271" i="87"/>
  <c r="P271" i="87"/>
  <c r="Q271" i="87"/>
  <c r="R271" i="87"/>
  <c r="L272" i="87"/>
  <c r="M272" i="87"/>
  <c r="N272" i="87"/>
  <c r="O272" i="87"/>
  <c r="P272" i="87"/>
  <c r="Q272" i="87"/>
  <c r="R272" i="87"/>
  <c r="L273" i="87"/>
  <c r="M273" i="87"/>
  <c r="N273" i="87"/>
  <c r="O273" i="87"/>
  <c r="P273" i="87"/>
  <c r="Q273" i="87"/>
  <c r="R273" i="87"/>
  <c r="L274" i="87"/>
  <c r="M274" i="87"/>
  <c r="N274" i="87"/>
  <c r="O274" i="87"/>
  <c r="P274" i="87"/>
  <c r="Q274" i="87"/>
  <c r="R274" i="87"/>
  <c r="L275" i="87"/>
  <c r="M275" i="87"/>
  <c r="N275" i="87"/>
  <c r="O275" i="87"/>
  <c r="P275" i="87"/>
  <c r="Q275" i="87"/>
  <c r="R275" i="87"/>
  <c r="L276" i="87"/>
  <c r="M276" i="87"/>
  <c r="N276" i="87"/>
  <c r="O276" i="87"/>
  <c r="P276" i="87"/>
  <c r="Q276" i="87"/>
  <c r="R276" i="87"/>
  <c r="L277" i="87"/>
  <c r="M277" i="87"/>
  <c r="N277" i="87"/>
  <c r="O277" i="87"/>
  <c r="P277" i="87"/>
  <c r="Q277" i="87"/>
  <c r="R277" i="87"/>
  <c r="L278" i="87"/>
  <c r="M278" i="87"/>
  <c r="N278" i="87"/>
  <c r="O278" i="87"/>
  <c r="P278" i="87"/>
  <c r="Q278" i="87"/>
  <c r="R278" i="87"/>
  <c r="L279" i="87"/>
  <c r="M279" i="87"/>
  <c r="N279" i="87"/>
  <c r="O279" i="87"/>
  <c r="P279" i="87"/>
  <c r="Q279" i="87"/>
  <c r="R279" i="87"/>
  <c r="L280" i="87"/>
  <c r="M280" i="87"/>
  <c r="N280" i="87"/>
  <c r="O280" i="87"/>
  <c r="P280" i="87"/>
  <c r="Q280" i="87"/>
  <c r="R280" i="87"/>
  <c r="L281" i="87"/>
  <c r="M281" i="87"/>
  <c r="N281" i="87"/>
  <c r="O281" i="87"/>
  <c r="P281" i="87"/>
  <c r="Q281" i="87"/>
  <c r="R281" i="87"/>
  <c r="L282" i="87"/>
  <c r="M282" i="87"/>
  <c r="N282" i="87"/>
  <c r="O282" i="87"/>
  <c r="P282" i="87"/>
  <c r="Q282" i="87"/>
  <c r="R282" i="87"/>
  <c r="L283" i="87"/>
  <c r="M283" i="87"/>
  <c r="N283" i="87"/>
  <c r="O283" i="87"/>
  <c r="P283" i="87"/>
  <c r="Q283" i="87"/>
  <c r="R283" i="87"/>
  <c r="L284" i="87"/>
  <c r="M284" i="87"/>
  <c r="N284" i="87"/>
  <c r="O284" i="87"/>
  <c r="P284" i="87"/>
  <c r="Q284" i="87"/>
  <c r="R284" i="87"/>
  <c r="L285" i="87"/>
  <c r="M285" i="87"/>
  <c r="N285" i="87"/>
  <c r="O285" i="87"/>
  <c r="P285" i="87"/>
  <c r="Q285" i="87"/>
  <c r="R285" i="87"/>
  <c r="L286" i="87"/>
  <c r="M286" i="87"/>
  <c r="N286" i="87"/>
  <c r="O286" i="87"/>
  <c r="P286" i="87"/>
  <c r="Q286" i="87"/>
  <c r="R286" i="87"/>
  <c r="L287" i="87"/>
  <c r="M287" i="87"/>
  <c r="N287" i="87"/>
  <c r="O287" i="87"/>
  <c r="P287" i="87"/>
  <c r="Q287" i="87"/>
  <c r="R287" i="87"/>
  <c r="L288" i="87"/>
  <c r="M288" i="87"/>
  <c r="N288" i="87"/>
  <c r="O288" i="87"/>
  <c r="P288" i="87"/>
  <c r="Q288" i="87"/>
  <c r="R288" i="87"/>
  <c r="L289" i="87"/>
  <c r="M289" i="87"/>
  <c r="N289" i="87"/>
  <c r="O289" i="87"/>
  <c r="P289" i="87"/>
  <c r="Q289" i="87"/>
  <c r="R289" i="87"/>
  <c r="L290" i="87"/>
  <c r="M290" i="87"/>
  <c r="N290" i="87"/>
  <c r="O290" i="87"/>
  <c r="P290" i="87"/>
  <c r="Q290" i="87"/>
  <c r="R290" i="87"/>
  <c r="L291" i="87"/>
  <c r="M291" i="87"/>
  <c r="N291" i="87"/>
  <c r="O291" i="87"/>
  <c r="P291" i="87"/>
  <c r="Q291" i="87"/>
  <c r="R291" i="87"/>
  <c r="L292" i="87"/>
  <c r="M292" i="87"/>
  <c r="N292" i="87"/>
  <c r="O292" i="87"/>
  <c r="P292" i="87"/>
  <c r="Q292" i="87"/>
  <c r="R292" i="87"/>
  <c r="L293" i="87"/>
  <c r="M293" i="87"/>
  <c r="N293" i="87"/>
  <c r="O293" i="87"/>
  <c r="P293" i="87"/>
  <c r="Q293" i="87"/>
  <c r="R293" i="87"/>
  <c r="L294" i="87"/>
  <c r="M294" i="87"/>
  <c r="N294" i="87"/>
  <c r="O294" i="87"/>
  <c r="P294" i="87"/>
  <c r="Q294" i="87"/>
  <c r="R294" i="87"/>
  <c r="L295" i="87"/>
  <c r="M295" i="87"/>
  <c r="N295" i="87"/>
  <c r="O295" i="87"/>
  <c r="P295" i="87"/>
  <c r="Q295" i="87"/>
  <c r="R295" i="87"/>
  <c r="L296" i="87"/>
  <c r="M296" i="87"/>
  <c r="N296" i="87"/>
  <c r="O296" i="87"/>
  <c r="P296" i="87"/>
  <c r="Q296" i="87"/>
  <c r="R296" i="87"/>
  <c r="L297" i="87"/>
  <c r="M297" i="87"/>
  <c r="N297" i="87"/>
  <c r="O297" i="87"/>
  <c r="P297" i="87"/>
  <c r="Q297" i="87"/>
  <c r="R297" i="87"/>
  <c r="L298" i="87"/>
  <c r="M298" i="87"/>
  <c r="N298" i="87"/>
  <c r="O298" i="87"/>
  <c r="P298" i="87"/>
  <c r="Q298" i="87"/>
  <c r="R298" i="87"/>
  <c r="L299" i="87"/>
  <c r="M299" i="87"/>
  <c r="N299" i="87"/>
  <c r="O299" i="87"/>
  <c r="P299" i="87"/>
  <c r="Q299" i="87"/>
  <c r="R299" i="87"/>
  <c r="E11" i="94"/>
  <c r="E10" i="94"/>
  <c r="E9" i="94"/>
  <c r="K8" i="94"/>
  <c r="E8" i="94"/>
  <c r="E7" i="94"/>
  <c r="K6" i="94"/>
  <c r="E6" i="94"/>
  <c r="E5" i="94"/>
  <c r="E11" i="93"/>
  <c r="K10" i="93"/>
  <c r="E10" i="93"/>
  <c r="K9" i="93"/>
  <c r="E9" i="93"/>
  <c r="E8" i="93"/>
  <c r="E7" i="93"/>
  <c r="E6" i="93"/>
  <c r="E5" i="93"/>
  <c r="E11" i="92"/>
  <c r="E10" i="92"/>
  <c r="E9" i="92"/>
  <c r="E8" i="92"/>
  <c r="E7" i="92"/>
  <c r="E6" i="92"/>
  <c r="E5" i="92"/>
  <c r="J13" i="91"/>
  <c r="J12" i="91"/>
  <c r="J11" i="91"/>
  <c r="J10" i="91"/>
  <c r="J9" i="91"/>
  <c r="J8" i="91"/>
  <c r="J7" i="91"/>
  <c r="J6" i="91"/>
  <c r="J5" i="91"/>
  <c r="J13" i="90"/>
  <c r="J12" i="90"/>
  <c r="J11" i="90"/>
  <c r="J10" i="90"/>
  <c r="J9" i="90"/>
  <c r="J8" i="90"/>
  <c r="J7" i="90"/>
  <c r="J6" i="90"/>
  <c r="J5" i="90"/>
  <c r="J5" i="89"/>
  <c r="J13" i="89"/>
  <c r="J12" i="89"/>
  <c r="J11" i="89"/>
  <c r="J10" i="89"/>
  <c r="J9" i="89"/>
  <c r="J8" i="89"/>
  <c r="J7" i="89"/>
  <c r="J6" i="89"/>
  <c r="E13" i="91"/>
  <c r="E12" i="91"/>
  <c r="E11" i="91"/>
  <c r="E10" i="91"/>
  <c r="E9" i="91"/>
  <c r="E8" i="91"/>
  <c r="E7" i="91"/>
  <c r="E6" i="91"/>
  <c r="E5" i="91"/>
  <c r="E13" i="90"/>
  <c r="E12" i="90"/>
  <c r="E11" i="90"/>
  <c r="E10" i="90"/>
  <c r="E9" i="90"/>
  <c r="E8" i="90"/>
  <c r="E7" i="90"/>
  <c r="E6" i="90"/>
  <c r="E5" i="90"/>
  <c r="E13" i="89"/>
  <c r="E12" i="89"/>
  <c r="E11" i="89"/>
  <c r="E10" i="89"/>
  <c r="E9" i="89"/>
  <c r="E8" i="89"/>
  <c r="E7" i="89"/>
  <c r="E6" i="89"/>
  <c r="E5" i="89"/>
  <c r="H13" i="55"/>
  <c r="H14" i="55"/>
  <c r="H12" i="55"/>
  <c r="H18" i="55"/>
  <c r="H15" i="55"/>
  <c r="H16" i="55"/>
  <c r="H17" i="55"/>
  <c r="H19" i="55"/>
  <c r="H20" i="55"/>
  <c r="H21" i="55"/>
  <c r="H22" i="55"/>
  <c r="H8" i="88"/>
  <c r="H9" i="88"/>
  <c r="H10" i="88"/>
  <c r="H11" i="88"/>
  <c r="H12" i="88"/>
  <c r="H14" i="88"/>
  <c r="H15" i="88"/>
  <c r="H13" i="88"/>
  <c r="H16" i="88"/>
  <c r="H17" i="88"/>
  <c r="H18" i="88"/>
  <c r="H19" i="88"/>
  <c r="H20" i="88"/>
  <c r="H21" i="88"/>
  <c r="H22" i="88"/>
  <c r="H23" i="88"/>
  <c r="H24" i="88"/>
  <c r="H10" i="83"/>
  <c r="H12" i="83"/>
  <c r="H11" i="83"/>
  <c r="H13" i="83"/>
  <c r="H14" i="83"/>
  <c r="H16" i="83"/>
  <c r="H15" i="83"/>
  <c r="H18" i="83"/>
  <c r="H19" i="83"/>
  <c r="H17" i="83"/>
  <c r="H20" i="83"/>
  <c r="H21" i="83"/>
  <c r="H22" i="83"/>
  <c r="H23" i="83"/>
  <c r="H24" i="83"/>
  <c r="H25" i="83"/>
  <c r="G8" i="88"/>
  <c r="S6" i="87" s="1"/>
  <c r="C7" i="88"/>
  <c r="H7" i="88" s="1"/>
  <c r="C6" i="88"/>
  <c r="H6" i="88" s="1"/>
  <c r="C5" i="88"/>
  <c r="H5" i="88" s="1"/>
  <c r="C4" i="88"/>
  <c r="H4" i="88" s="1"/>
  <c r="C3" i="88"/>
  <c r="H3" i="88" s="1"/>
  <c r="L6" i="87"/>
  <c r="C2" i="88"/>
  <c r="H2" i="88" s="1"/>
  <c r="G10" i="83"/>
  <c r="S6" i="82" s="1"/>
  <c r="C9" i="83"/>
  <c r="H9" i="83" s="1"/>
  <c r="C8" i="83"/>
  <c r="H8" i="83" s="1"/>
  <c r="C7" i="83"/>
  <c r="H7" i="83" s="1"/>
  <c r="C6" i="83"/>
  <c r="H6" i="83" s="1"/>
  <c r="C5" i="83"/>
  <c r="H5" i="83" s="1"/>
  <c r="C4" i="83"/>
  <c r="H4" i="83" s="1"/>
  <c r="C3" i="83"/>
  <c r="H3" i="83" s="1"/>
  <c r="L6" i="82"/>
  <c r="C2" i="83"/>
  <c r="H2" i="83" s="1"/>
  <c r="U7" i="54" l="1"/>
  <c r="K10" i="92"/>
  <c r="L10" i="92" s="1"/>
  <c r="K11" i="93"/>
  <c r="K7" i="94"/>
  <c r="K6" i="93"/>
  <c r="K5" i="94"/>
  <c r="K9" i="94"/>
  <c r="L9" i="94" s="1"/>
  <c r="K10" i="94"/>
  <c r="L10" i="94" s="1"/>
  <c r="K11" i="94"/>
  <c r="K8" i="93"/>
  <c r="L9" i="93"/>
  <c r="K5" i="93"/>
  <c r="K7" i="93"/>
  <c r="L9" i="92"/>
  <c r="K7" i="92"/>
  <c r="L7" i="92" s="1"/>
  <c r="K8" i="92"/>
  <c r="L8" i="92" s="1"/>
  <c r="K9" i="92"/>
  <c r="K6" i="92"/>
  <c r="L12" i="91"/>
  <c r="L7" i="91"/>
  <c r="L8" i="90"/>
  <c r="U6" i="87"/>
  <c r="O6" i="82"/>
  <c r="U6" i="82"/>
  <c r="O6" i="87"/>
  <c r="C6" i="87"/>
  <c r="E6" i="87"/>
  <c r="G6" i="87"/>
  <c r="I6" i="87"/>
  <c r="D6" i="87"/>
  <c r="F6" i="87"/>
  <c r="H6" i="87"/>
  <c r="J6" i="87"/>
  <c r="C6" i="82"/>
  <c r="E6" i="82"/>
  <c r="G6" i="82"/>
  <c r="I6" i="82"/>
  <c r="D6" i="82"/>
  <c r="F6" i="82"/>
  <c r="H6" i="82"/>
  <c r="J6" i="82"/>
  <c r="L6" i="92"/>
  <c r="L6" i="93"/>
  <c r="L8" i="93"/>
  <c r="L10" i="93"/>
  <c r="L5" i="94"/>
  <c r="L7" i="94"/>
  <c r="L5" i="93"/>
  <c r="L7" i="93"/>
  <c r="L6" i="94"/>
  <c r="L8" i="94"/>
  <c r="K5" i="92"/>
  <c r="L5" i="92" s="1"/>
  <c r="B6" i="82"/>
  <c r="B6" i="87"/>
  <c r="K5" i="91"/>
  <c r="L5" i="91" s="1"/>
  <c r="K6" i="91"/>
  <c r="L6" i="91" s="1"/>
  <c r="K7" i="91"/>
  <c r="K8" i="91"/>
  <c r="L8" i="91" s="1"/>
  <c r="K9" i="91"/>
  <c r="L9" i="91" s="1"/>
  <c r="K10" i="91"/>
  <c r="L10" i="91" s="1"/>
  <c r="K11" i="91"/>
  <c r="L11" i="91" s="1"/>
  <c r="K12" i="91"/>
  <c r="K13" i="91"/>
  <c r="K5" i="90"/>
  <c r="L5" i="90" s="1"/>
  <c r="K6" i="90"/>
  <c r="L6" i="90" s="1"/>
  <c r="K7" i="90"/>
  <c r="L7" i="90" s="1"/>
  <c r="K8" i="90"/>
  <c r="K9" i="90"/>
  <c r="L9" i="90" s="1"/>
  <c r="K10" i="90"/>
  <c r="L10" i="90" s="1"/>
  <c r="K11" i="90"/>
  <c r="L11" i="90" s="1"/>
  <c r="K12" i="90"/>
  <c r="L12" i="90" s="1"/>
  <c r="K13" i="90"/>
  <c r="K5" i="89"/>
  <c r="L5" i="89" s="1"/>
  <c r="K6" i="89"/>
  <c r="L6" i="89" s="1"/>
  <c r="K7" i="89"/>
  <c r="L7" i="89" s="1"/>
  <c r="K8" i="89"/>
  <c r="L8" i="89" s="1"/>
  <c r="K9" i="89"/>
  <c r="L9" i="89" s="1"/>
  <c r="K10" i="89"/>
  <c r="L10" i="89" s="1"/>
  <c r="K11" i="89"/>
  <c r="L11" i="89" s="1"/>
  <c r="K12" i="89"/>
  <c r="L12" i="89" s="1"/>
  <c r="K13" i="89"/>
  <c r="E12" i="81"/>
  <c r="E11" i="81"/>
  <c r="E10" i="81"/>
  <c r="E9" i="81"/>
  <c r="E8" i="81"/>
  <c r="E7" i="81"/>
  <c r="E6" i="81"/>
  <c r="E5" i="81"/>
  <c r="E13" i="80"/>
  <c r="E12" i="80"/>
  <c r="E11" i="80"/>
  <c r="E10" i="80"/>
  <c r="E9" i="80"/>
  <c r="E8" i="80"/>
  <c r="E7" i="80"/>
  <c r="E6" i="80"/>
  <c r="E5" i="80"/>
  <c r="E8" i="79"/>
  <c r="C5" i="55"/>
  <c r="H5" i="55" s="1"/>
  <c r="E6" i="79"/>
  <c r="E7" i="79"/>
  <c r="E9" i="79"/>
  <c r="E11" i="79"/>
  <c r="E5" i="79"/>
  <c r="C3" i="55"/>
  <c r="H3" i="55" s="1"/>
  <c r="C4" i="55"/>
  <c r="H4" i="55" s="1"/>
  <c r="C6" i="55"/>
  <c r="H6" i="55" s="1"/>
  <c r="C8" i="55"/>
  <c r="H8" i="55" s="1"/>
  <c r="C9" i="55"/>
  <c r="H9" i="55" s="1"/>
  <c r="C10" i="55"/>
  <c r="H10" i="55" s="1"/>
  <c r="H2" i="55"/>
  <c r="M6" i="87" l="1"/>
  <c r="K6" i="87"/>
  <c r="T6" i="87" s="1"/>
  <c r="M6" i="82"/>
  <c r="K6" i="82"/>
  <c r="T6" i="82" s="1"/>
  <c r="Q6" i="87" l="1"/>
  <c r="P6" i="87"/>
  <c r="P6" i="82"/>
  <c r="Q6" i="82"/>
  <c r="F7" i="55"/>
  <c r="E7" i="55"/>
  <c r="D7" i="55"/>
  <c r="G6" i="54" s="1"/>
  <c r="E6" i="54"/>
  <c r="R6" i="54"/>
  <c r="H7" i="55"/>
  <c r="U6" i="54" s="1"/>
  <c r="S6" i="54"/>
  <c r="J13" i="81"/>
  <c r="K13" i="81" s="1"/>
  <c r="L13" i="81" s="1"/>
  <c r="J12" i="80"/>
  <c r="L12" i="80" s="1"/>
  <c r="J10" i="80"/>
  <c r="L10" i="80" s="1"/>
  <c r="J6" i="81"/>
  <c r="K6" i="81" s="1"/>
  <c r="J7" i="79"/>
  <c r="K7" i="79" s="1"/>
  <c r="J14" i="80"/>
  <c r="K14" i="80" s="1"/>
  <c r="J12" i="79"/>
  <c r="K12" i="79" s="1"/>
  <c r="J12" i="81"/>
  <c r="K12" i="81" s="1"/>
  <c r="J10" i="81"/>
  <c r="J7" i="80"/>
  <c r="K7" i="80" s="1"/>
  <c r="L7" i="80" s="1"/>
  <c r="J9" i="79"/>
  <c r="K9" i="79" s="1"/>
  <c r="J5" i="81"/>
  <c r="L5" i="81" s="1"/>
  <c r="J5" i="80"/>
  <c r="B6" i="54"/>
  <c r="J9" i="81"/>
  <c r="K9" i="81" s="1"/>
  <c r="J8" i="79"/>
  <c r="L8" i="79" s="1"/>
  <c r="J8" i="81"/>
  <c r="K8" i="81" s="1"/>
  <c r="L8" i="81" s="1"/>
  <c r="J11" i="81"/>
  <c r="L11" i="81" s="1"/>
  <c r="J6" i="80"/>
  <c r="K6" i="80" s="1"/>
  <c r="J10" i="79"/>
  <c r="K10" i="79" s="1"/>
  <c r="J11" i="80"/>
  <c r="J5" i="79"/>
  <c r="K5" i="79" s="1"/>
  <c r="J11" i="79"/>
  <c r="K11" i="79" s="1"/>
  <c r="L11" i="79" s="1"/>
  <c r="J8" i="80"/>
  <c r="K8" i="80" s="1"/>
  <c r="J6" i="79"/>
  <c r="K6" i="79" s="1"/>
  <c r="L6" i="54"/>
  <c r="O6" i="54" s="1"/>
  <c r="J13" i="79"/>
  <c r="K13" i="79" s="1"/>
  <c r="L13" i="79" s="1"/>
  <c r="J9" i="80"/>
  <c r="K9" i="80" s="1"/>
  <c r="L9" i="80" s="1"/>
  <c r="J14" i="79"/>
  <c r="K14" i="79" s="1"/>
  <c r="J7" i="81"/>
  <c r="K7" i="81" s="1"/>
  <c r="L7" i="81" s="1"/>
  <c r="J13" i="80"/>
  <c r="L13" i="80" s="1"/>
  <c r="J14" i="81"/>
  <c r="K14" i="81" s="1"/>
  <c r="H6" i="54" l="1"/>
  <c r="L12" i="81"/>
  <c r="K13" i="80"/>
  <c r="K10" i="80"/>
  <c r="L10" i="79"/>
  <c r="J6" i="54"/>
  <c r="K11" i="80"/>
  <c r="L11" i="80" s="1"/>
  <c r="L8" i="80"/>
  <c r="L9" i="81"/>
  <c r="L7" i="79"/>
  <c r="L6" i="80"/>
  <c r="K10" i="81"/>
  <c r="L10" i="81" s="1"/>
  <c r="K5" i="81"/>
  <c r="L6" i="79"/>
  <c r="K11" i="81"/>
  <c r="K8" i="79"/>
  <c r="K5" i="80"/>
  <c r="L5" i="80" s="1"/>
  <c r="L12" i="79"/>
  <c r="L6" i="81"/>
  <c r="K12" i="80"/>
  <c r="D6" i="54"/>
  <c r="L5" i="79"/>
  <c r="L9" i="79"/>
  <c r="C6" i="54"/>
  <c r="I6" i="54"/>
  <c r="F6" i="54"/>
  <c r="K6" i="54" l="1"/>
  <c r="T6" i="54" s="1"/>
  <c r="M6" i="54"/>
  <c r="P6" i="54" l="1"/>
  <c r="Q6" i="54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C1" authorId="0" shapeId="0" xr:uid="{00000000-0006-0000-01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B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B4" authorId="0" shapeId="0" xr:uid="{00000000-0006-0000-0B00-000002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C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B4" authorId="0" shapeId="0" xr:uid="{00000000-0006-0000-0C00-000002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D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C2" authorId="0" shapeId="0" xr:uid="{00000000-0006-0000-0D00-000002000000}">
      <text>
        <r>
          <rPr>
            <b/>
            <sz val="11"/>
            <color indexed="81"/>
            <rFont val="돋움"/>
            <family val="3"/>
            <charset val="129"/>
          </rPr>
          <t>알고리즘설명서</t>
        </r>
        <r>
          <rPr>
            <b/>
            <sz val="11"/>
            <color indexed="81"/>
            <rFont val="Tahoma"/>
            <family val="2"/>
          </rPr>
          <t xml:space="preserve"> 
4. </t>
        </r>
        <r>
          <rPr>
            <b/>
            <sz val="11"/>
            <color indexed="81"/>
            <rFont val="돋움"/>
            <family val="3"/>
            <charset val="129"/>
          </rPr>
          <t>편입자산현황</t>
        </r>
        <r>
          <rPr>
            <b/>
            <sz val="11"/>
            <color indexed="81"/>
            <rFont val="Tahoma"/>
            <family val="2"/>
          </rPr>
          <t xml:space="preserve"> 
(3) </t>
        </r>
        <r>
          <rPr>
            <b/>
            <sz val="11"/>
            <color indexed="81"/>
            <rFont val="돋움"/>
            <family val="3"/>
            <charset val="129"/>
          </rPr>
          <t>포트폴리오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유형별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위험자산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비중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편입한도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및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위험도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범위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내용과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일치시켜야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함</t>
        </r>
      </text>
    </comment>
    <comment ref="R5" authorId="0" shapeId="0" xr:uid="{00000000-0006-0000-0D00-000003000000}">
      <text>
        <r>
          <rPr>
            <b/>
            <sz val="14"/>
            <color indexed="81"/>
            <rFont val="돋움"/>
            <family val="3"/>
            <charset val="129"/>
          </rPr>
          <t>대기성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현금을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제외하고</t>
        </r>
        <r>
          <rPr>
            <b/>
            <sz val="14"/>
            <color indexed="81"/>
            <rFont val="Tahoma"/>
            <family val="2"/>
          </rPr>
          <t xml:space="preserve"> 5</t>
        </r>
        <r>
          <rPr>
            <b/>
            <sz val="14"/>
            <color indexed="81"/>
            <rFont val="돋움"/>
            <family val="3"/>
            <charset val="129"/>
          </rPr>
          <t>종목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이상
주식종목으로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구성시</t>
        </r>
        <r>
          <rPr>
            <b/>
            <sz val="14"/>
            <color indexed="81"/>
            <rFont val="Tahoma"/>
            <family val="2"/>
          </rPr>
          <t xml:space="preserve"> 10</t>
        </r>
        <r>
          <rPr>
            <b/>
            <sz val="14"/>
            <color indexed="81"/>
            <rFont val="돋움"/>
            <family val="3"/>
            <charset val="129"/>
          </rPr>
          <t>종목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이상</t>
        </r>
      </text>
    </comment>
  </commentList>
</comments>
</file>

<file path=xl/comments1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A1" authorId="0" shapeId="0" xr:uid="{00000000-0006-0000-0E00-000001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1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F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B4" authorId="0" shapeId="0" xr:uid="{00000000-0006-0000-0F00-000002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1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1000-000001000000}">
      <text>
        <r>
          <rPr>
            <b/>
            <sz val="9"/>
            <color rgb="FF000000"/>
            <rFont val="돋움"/>
            <family val="3"/>
            <charset val="129"/>
          </rPr>
          <t>참여사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알고리즘명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3"/>
            <charset val="129"/>
          </rPr>
          <t>기입</t>
        </r>
      </text>
    </comment>
    <comment ref="B4" authorId="0" shapeId="0" xr:uid="{00000000-0006-0000-1000-000002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1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11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B4" authorId="0" shapeId="0" xr:uid="{00000000-0006-0000-1100-000002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3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C2" authorId="0" shapeId="0" xr:uid="{00000000-0006-0000-0300-000002000000}">
      <text>
        <r>
          <rPr>
            <b/>
            <sz val="11"/>
            <color indexed="81"/>
            <rFont val="돋움"/>
            <family val="3"/>
            <charset val="129"/>
          </rPr>
          <t>알고리즘설명서</t>
        </r>
        <r>
          <rPr>
            <b/>
            <sz val="11"/>
            <color indexed="81"/>
            <rFont val="Tahoma"/>
            <family val="2"/>
          </rPr>
          <t xml:space="preserve"> 
4. </t>
        </r>
        <r>
          <rPr>
            <b/>
            <sz val="11"/>
            <color indexed="81"/>
            <rFont val="돋움"/>
            <family val="3"/>
            <charset val="129"/>
          </rPr>
          <t>편입자산현황</t>
        </r>
        <r>
          <rPr>
            <b/>
            <sz val="11"/>
            <color indexed="81"/>
            <rFont val="Tahoma"/>
            <family val="2"/>
          </rPr>
          <t xml:space="preserve"> 
(3) </t>
        </r>
        <r>
          <rPr>
            <b/>
            <sz val="11"/>
            <color indexed="81"/>
            <rFont val="돋움"/>
            <family val="3"/>
            <charset val="129"/>
          </rPr>
          <t>포트폴리오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유형별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위험자산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비중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편입한도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및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위험도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범위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내용과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일치시켜야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함</t>
        </r>
      </text>
    </comment>
    <comment ref="R5" authorId="0" shapeId="0" xr:uid="{00000000-0006-0000-0300-000003000000}">
      <text>
        <r>
          <rPr>
            <b/>
            <sz val="14"/>
            <color rgb="FF000000"/>
            <rFont val="돋움"/>
            <family val="3"/>
            <charset val="129"/>
          </rPr>
          <t>대기성</t>
        </r>
        <r>
          <rPr>
            <b/>
            <sz val="14"/>
            <color rgb="FF000000"/>
            <rFont val="Tahoma"/>
            <family val="2"/>
          </rPr>
          <t xml:space="preserve"> </t>
        </r>
        <r>
          <rPr>
            <b/>
            <sz val="14"/>
            <color rgb="FF000000"/>
            <rFont val="돋움"/>
            <family val="3"/>
            <charset val="129"/>
          </rPr>
          <t>현금을</t>
        </r>
        <r>
          <rPr>
            <b/>
            <sz val="14"/>
            <color rgb="FF000000"/>
            <rFont val="Tahoma"/>
            <family val="2"/>
          </rPr>
          <t xml:space="preserve"> </t>
        </r>
        <r>
          <rPr>
            <b/>
            <sz val="14"/>
            <color rgb="FF000000"/>
            <rFont val="돋움"/>
            <family val="3"/>
            <charset val="129"/>
          </rPr>
          <t>제외하고</t>
        </r>
        <r>
          <rPr>
            <b/>
            <sz val="14"/>
            <color rgb="FF000000"/>
            <rFont val="Tahoma"/>
            <family val="2"/>
          </rPr>
          <t xml:space="preserve"> 5</t>
        </r>
        <r>
          <rPr>
            <b/>
            <sz val="14"/>
            <color rgb="FF000000"/>
            <rFont val="돋움"/>
            <family val="3"/>
            <charset val="129"/>
          </rPr>
          <t>종목</t>
        </r>
        <r>
          <rPr>
            <b/>
            <sz val="14"/>
            <color rgb="FF000000"/>
            <rFont val="Tahoma"/>
            <family val="2"/>
          </rPr>
          <t xml:space="preserve"> </t>
        </r>
        <r>
          <rPr>
            <b/>
            <sz val="14"/>
            <color rgb="FF000000"/>
            <rFont val="돋움"/>
            <family val="3"/>
            <charset val="129"/>
          </rPr>
          <t>이상</t>
        </r>
        <r>
          <rPr>
            <b/>
            <sz val="14"/>
            <color rgb="FF000000"/>
            <rFont val="돋움"/>
            <family val="3"/>
            <charset val="129"/>
          </rPr>
          <t xml:space="preserve">
</t>
        </r>
        <r>
          <rPr>
            <b/>
            <sz val="14"/>
            <color rgb="FF000000"/>
            <rFont val="돋움"/>
            <family val="3"/>
            <charset val="129"/>
          </rPr>
          <t>주식종목으로</t>
        </r>
        <r>
          <rPr>
            <b/>
            <sz val="14"/>
            <color rgb="FF000000"/>
            <rFont val="Tahoma"/>
            <family val="2"/>
          </rPr>
          <t xml:space="preserve"> </t>
        </r>
        <r>
          <rPr>
            <b/>
            <sz val="14"/>
            <color rgb="FF000000"/>
            <rFont val="돋움"/>
            <family val="3"/>
            <charset val="129"/>
          </rPr>
          <t>구성시</t>
        </r>
        <r>
          <rPr>
            <b/>
            <sz val="14"/>
            <color rgb="FF000000"/>
            <rFont val="Tahoma"/>
            <family val="2"/>
          </rPr>
          <t xml:space="preserve"> 10</t>
        </r>
        <r>
          <rPr>
            <b/>
            <sz val="14"/>
            <color rgb="FF000000"/>
            <rFont val="돋움"/>
            <family val="3"/>
            <charset val="129"/>
          </rPr>
          <t>종목</t>
        </r>
        <r>
          <rPr>
            <b/>
            <sz val="14"/>
            <color rgb="FF000000"/>
            <rFont val="Tahoma"/>
            <family val="2"/>
          </rPr>
          <t xml:space="preserve"> </t>
        </r>
        <r>
          <rPr>
            <b/>
            <sz val="14"/>
            <color rgb="FF000000"/>
            <rFont val="돋움"/>
            <family val="3"/>
            <charset val="129"/>
          </rPr>
          <t>이상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A1" authorId="0" shapeId="0" xr:uid="{00000000-0006-0000-0400-000001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5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B4" authorId="0" shapeId="0" xr:uid="{00000000-0006-0000-0500-000002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6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B4" authorId="0" shapeId="0" xr:uid="{00000000-0006-0000-0600-000002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7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B4" authorId="0" shapeId="0" xr:uid="{00000000-0006-0000-0700-000002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8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C2" authorId="0" shapeId="0" xr:uid="{00000000-0006-0000-0800-000002000000}">
      <text>
        <r>
          <rPr>
            <b/>
            <sz val="11"/>
            <color indexed="81"/>
            <rFont val="돋움"/>
            <family val="3"/>
            <charset val="129"/>
          </rPr>
          <t>알고리즘설명서</t>
        </r>
        <r>
          <rPr>
            <b/>
            <sz val="11"/>
            <color indexed="81"/>
            <rFont val="Tahoma"/>
            <family val="2"/>
          </rPr>
          <t xml:space="preserve"> 
4. </t>
        </r>
        <r>
          <rPr>
            <b/>
            <sz val="11"/>
            <color indexed="81"/>
            <rFont val="돋움"/>
            <family val="3"/>
            <charset val="129"/>
          </rPr>
          <t>편입자산현황</t>
        </r>
        <r>
          <rPr>
            <b/>
            <sz val="11"/>
            <color indexed="81"/>
            <rFont val="Tahoma"/>
            <family val="2"/>
          </rPr>
          <t xml:space="preserve"> 
(3) </t>
        </r>
        <r>
          <rPr>
            <b/>
            <sz val="11"/>
            <color indexed="81"/>
            <rFont val="돋움"/>
            <family val="3"/>
            <charset val="129"/>
          </rPr>
          <t>포트폴리오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유형별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위험자산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비중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편입한도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및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위험도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범위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내용과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일치시켜야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함</t>
        </r>
      </text>
    </comment>
    <comment ref="R5" authorId="0" shapeId="0" xr:uid="{00000000-0006-0000-0800-000003000000}">
      <text>
        <r>
          <rPr>
            <b/>
            <sz val="14"/>
            <color indexed="81"/>
            <rFont val="돋움"/>
            <family val="3"/>
            <charset val="129"/>
          </rPr>
          <t>대기성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현금을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제외하고</t>
        </r>
        <r>
          <rPr>
            <b/>
            <sz val="14"/>
            <color indexed="81"/>
            <rFont val="Tahoma"/>
            <family val="2"/>
          </rPr>
          <t xml:space="preserve"> 5</t>
        </r>
        <r>
          <rPr>
            <b/>
            <sz val="14"/>
            <color indexed="81"/>
            <rFont val="돋움"/>
            <family val="3"/>
            <charset val="129"/>
          </rPr>
          <t>종목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이상
주식종목으로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구성시</t>
        </r>
        <r>
          <rPr>
            <b/>
            <sz val="14"/>
            <color indexed="81"/>
            <rFont val="Tahoma"/>
            <family val="2"/>
          </rPr>
          <t xml:space="preserve"> 10</t>
        </r>
        <r>
          <rPr>
            <b/>
            <sz val="14"/>
            <color indexed="81"/>
            <rFont val="돋움"/>
            <family val="3"/>
            <charset val="129"/>
          </rPr>
          <t>종목</t>
        </r>
        <r>
          <rPr>
            <b/>
            <sz val="14"/>
            <color indexed="81"/>
            <rFont val="Tahoma"/>
            <family val="2"/>
          </rPr>
          <t xml:space="preserve"> </t>
        </r>
        <r>
          <rPr>
            <b/>
            <sz val="14"/>
            <color indexed="81"/>
            <rFont val="돋움"/>
            <family val="3"/>
            <charset val="129"/>
          </rPr>
          <t>이상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A1" authorId="0" shapeId="0" xr:uid="{00000000-0006-0000-0900-000001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Author</author>
  </authors>
  <commentList>
    <comment ref="B1" authorId="0" shapeId="0" xr:uid="{00000000-0006-0000-0A00-000001000000}">
      <text>
        <r>
          <rPr>
            <b/>
            <sz val="9"/>
            <color indexed="81"/>
            <rFont val="돋움"/>
            <family val="3"/>
            <charset val="129"/>
          </rPr>
          <t>참여사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알고리즘명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기입</t>
        </r>
      </text>
    </comment>
    <comment ref="B4" authorId="0" shapeId="0" xr:uid="{00000000-0006-0000-0A00-000002000000}">
      <text>
        <r>
          <rPr>
            <b/>
            <sz val="11"/>
            <color indexed="81"/>
            <rFont val="돋움"/>
            <family val="3"/>
            <charset val="129"/>
          </rPr>
          <t>펀드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또는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해외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상품의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경우
리밸런싱일자와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잔고변경일자가
다를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수</t>
        </r>
        <r>
          <rPr>
            <b/>
            <sz val="11"/>
            <color indexed="81"/>
            <rFont val="Tahoma"/>
            <family val="2"/>
          </rPr>
          <t xml:space="preserve"> </t>
        </r>
        <r>
          <rPr>
            <b/>
            <sz val="11"/>
            <color indexed="81"/>
            <rFont val="돋움"/>
            <family val="3"/>
            <charset val="129"/>
          </rPr>
          <t>있음</t>
        </r>
        <r>
          <rPr>
            <b/>
            <sz val="11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<sst xmlns="http://schemas.openxmlformats.org/spreadsheetml/2006/main" count="1263" uniqueCount="305">
  <si>
    <t>리밸런싱 사유</t>
    <phoneticPr fontId="1" type="noConversion"/>
  </si>
  <si>
    <t>포트폴리오
차별성</t>
    <phoneticPr fontId="1" type="noConversion"/>
  </si>
  <si>
    <t>최고위험도</t>
    <phoneticPr fontId="1" type="noConversion"/>
  </si>
  <si>
    <t>종목한도 상세</t>
    <phoneticPr fontId="1" type="noConversion"/>
  </si>
  <si>
    <t>보유수량</t>
    <phoneticPr fontId="1" type="noConversion"/>
  </si>
  <si>
    <t>평가금액</t>
    <phoneticPr fontId="1" type="noConversion"/>
  </si>
  <si>
    <t>비고</t>
    <phoneticPr fontId="1" type="noConversion"/>
  </si>
  <si>
    <t>종목코드(ISIN코드)</t>
    <phoneticPr fontId="1" type="noConversion"/>
  </si>
  <si>
    <t>종목명</t>
    <phoneticPr fontId="1" type="noConversion"/>
  </si>
  <si>
    <t>포트폴리오유형</t>
    <phoneticPr fontId="1" type="noConversion"/>
  </si>
  <si>
    <t>ISIN코드</t>
    <phoneticPr fontId="1" type="noConversion"/>
  </si>
  <si>
    <t>운용개시</t>
    <phoneticPr fontId="1" type="noConversion"/>
  </si>
  <si>
    <t>부적합 사유</t>
    <phoneticPr fontId="1" type="noConversion"/>
  </si>
  <si>
    <t>계좌번호</t>
    <phoneticPr fontId="1" type="noConversion"/>
  </si>
  <si>
    <t>위험자산편입한도</t>
    <phoneticPr fontId="1" type="noConversion"/>
  </si>
  <si>
    <t>최저위험도</t>
    <phoneticPr fontId="1" type="noConversion"/>
  </si>
  <si>
    <t>위험자산
비중 적정성</t>
    <phoneticPr fontId="1" type="noConversion"/>
  </si>
  <si>
    <t>위험도
적정성</t>
    <phoneticPr fontId="1" type="noConversion"/>
  </si>
  <si>
    <t>운용금액</t>
    <phoneticPr fontId="1" type="noConversion"/>
  </si>
  <si>
    <t>단일종목편입한도</t>
    <phoneticPr fontId="1" type="noConversion"/>
  </si>
  <si>
    <t>리밸런싱일자</t>
    <phoneticPr fontId="1" type="noConversion"/>
  </si>
  <si>
    <t>잔고변경일자</t>
    <phoneticPr fontId="1" type="noConversion"/>
  </si>
  <si>
    <t>매매구분</t>
    <phoneticPr fontId="1" type="noConversion"/>
  </si>
  <si>
    <t>종목명</t>
    <phoneticPr fontId="1" type="noConversion"/>
  </si>
  <si>
    <t>자산종류</t>
    <phoneticPr fontId="1" type="noConversion"/>
  </si>
  <si>
    <t>비중</t>
    <phoneticPr fontId="1" type="noConversion"/>
  </si>
  <si>
    <t>투자유니버스</t>
    <phoneticPr fontId="1" type="noConversion"/>
  </si>
  <si>
    <t>2. 전계좌매매내역을 전체매매내역 시트에 작성</t>
    <phoneticPr fontId="1" type="noConversion"/>
  </si>
  <si>
    <t>종목수</t>
    <phoneticPr fontId="1" type="noConversion"/>
  </si>
  <si>
    <t>포트폴리오 변경내역 확인</t>
    <phoneticPr fontId="1" type="noConversion"/>
  </si>
  <si>
    <t>잔고변경현황 확인</t>
    <phoneticPr fontId="1" type="noConversion"/>
  </si>
  <si>
    <t>신규매수</t>
  </si>
  <si>
    <t>잔고변경현황 확인</t>
    <phoneticPr fontId="1" type="noConversion"/>
  </si>
  <si>
    <t>단일종목
편입한도적정성</t>
    <phoneticPr fontId="1" type="noConversion"/>
  </si>
  <si>
    <t>자료
정합성</t>
    <phoneticPr fontId="1" type="noConversion"/>
  </si>
  <si>
    <t>투자유니버스</t>
    <phoneticPr fontId="1" type="noConversion"/>
  </si>
  <si>
    <t>매매일자</t>
    <phoneticPr fontId="1" type="noConversion"/>
  </si>
  <si>
    <t>일임계좌번호</t>
    <phoneticPr fontId="1" type="noConversion"/>
  </si>
  <si>
    <t>종목코드</t>
    <phoneticPr fontId="1" type="noConversion"/>
  </si>
  <si>
    <t>매매수량</t>
    <phoneticPr fontId="1" type="noConversion"/>
  </si>
  <si>
    <t>잔고수량</t>
    <phoneticPr fontId="1" type="noConversion"/>
  </si>
  <si>
    <t>종목한도예외자산1</t>
    <phoneticPr fontId="1" type="noConversion"/>
  </si>
  <si>
    <t>종목한도예외자산2</t>
    <phoneticPr fontId="1" type="noConversion"/>
  </si>
  <si>
    <t>매매가격</t>
    <phoneticPr fontId="1" type="noConversion"/>
  </si>
  <si>
    <t>합계</t>
    <phoneticPr fontId="1" type="noConversion"/>
  </si>
  <si>
    <t>위험도</t>
    <phoneticPr fontId="1" type="noConversion"/>
  </si>
  <si>
    <t>위험등급</t>
    <phoneticPr fontId="1" type="noConversion"/>
  </si>
  <si>
    <t>위험도 점수</t>
    <phoneticPr fontId="1" type="noConversion"/>
  </si>
  <si>
    <t>안정추구형</t>
    <phoneticPr fontId="1" type="noConversion"/>
  </si>
  <si>
    <t>MP생성일자</t>
    <phoneticPr fontId="1" type="noConversion"/>
  </si>
  <si>
    <t>자산종류</t>
    <phoneticPr fontId="1" type="noConversion"/>
  </si>
  <si>
    <t xml:space="preserve">     위험도(점수)
MP생성일자</t>
    <phoneticPr fontId="1" type="noConversion"/>
  </si>
  <si>
    <t>포트폴리오유형</t>
    <phoneticPr fontId="1" type="noConversion"/>
  </si>
  <si>
    <t>위험자산여부</t>
    <phoneticPr fontId="1" type="noConversion"/>
  </si>
  <si>
    <t>현금</t>
    <phoneticPr fontId="1" type="noConversion"/>
  </si>
  <si>
    <t>실잔고비중</t>
    <phoneticPr fontId="1" type="noConversion"/>
  </si>
  <si>
    <t>목표비중</t>
    <phoneticPr fontId="1" type="noConversion"/>
  </si>
  <si>
    <t>현금</t>
    <phoneticPr fontId="1" type="noConversion"/>
  </si>
  <si>
    <t>비고</t>
    <phoneticPr fontId="1" type="noConversion"/>
  </si>
  <si>
    <t>합계</t>
    <phoneticPr fontId="1" type="noConversion"/>
  </si>
  <si>
    <t>위험중립형</t>
    <phoneticPr fontId="1" type="noConversion"/>
  </si>
  <si>
    <t>1.리밸런싱 발생사실 증명가능한 로그 첨부</t>
    <phoneticPr fontId="1" type="noConversion"/>
  </si>
  <si>
    <t>(프로그램 로그 및 관련 화면 등 자유양식으로 첨부, 추후 현장실사시 확인)</t>
    <phoneticPr fontId="1" type="noConversion"/>
  </si>
  <si>
    <t>3. 포트변경내역과 MP내역은 포트폴리오 유형별로 작성, 잔고변경현황은 계좌단위로 작성</t>
    <phoneticPr fontId="1" type="noConversion"/>
  </si>
  <si>
    <t>4. 투자금액 별로 MP가 다른 경우에는 계좌(9개 계좌)마다 포트변경내역과 MP내역을 작성</t>
    <phoneticPr fontId="1" type="noConversion"/>
  </si>
  <si>
    <t>5. 매일 리밸런싱이 발생하는 경우 1주일 단위로 제출 가능하나 누락되는 날짜가 없어야 함</t>
    <phoneticPr fontId="1" type="noConversion"/>
  </si>
  <si>
    <t>6. 펀드, 해외종목, 분할매수, 분할매도 등 수일에 걸쳐 리밸런싱되는 경우 리밸런싱이 완료된 후 작성</t>
    <phoneticPr fontId="1" type="noConversion"/>
  </si>
  <si>
    <t xml:space="preserve">7. 제출 양식을 변형하여 사용하고자 할 경우 테스트베드 사무국의 사전 확인 필요 </t>
    <phoneticPr fontId="1" type="noConversion"/>
  </si>
  <si>
    <t>합계</t>
    <phoneticPr fontId="1" type="noConversion"/>
  </si>
  <si>
    <t>위험자산
비중</t>
    <phoneticPr fontId="1" type="noConversion"/>
  </si>
  <si>
    <t>위험도</t>
    <phoneticPr fontId="1" type="noConversion"/>
  </si>
  <si>
    <t>부적합 사유</t>
    <phoneticPr fontId="1" type="noConversion"/>
  </si>
  <si>
    <t>종목명</t>
    <phoneticPr fontId="1" type="noConversion"/>
  </si>
  <si>
    <t>자산종류</t>
    <phoneticPr fontId="1" type="noConversion"/>
  </si>
  <si>
    <t>위험도</t>
    <phoneticPr fontId="1" type="noConversion"/>
  </si>
  <si>
    <t>위험자산여부</t>
    <phoneticPr fontId="1" type="noConversion"/>
  </si>
  <si>
    <t>자산종류</t>
    <phoneticPr fontId="1" type="noConversion"/>
  </si>
  <si>
    <t>실잔고비중</t>
    <phoneticPr fontId="1" type="noConversion"/>
  </si>
  <si>
    <t>목표비중</t>
    <phoneticPr fontId="1" type="noConversion"/>
  </si>
  <si>
    <t>차이</t>
    <phoneticPr fontId="1" type="noConversion"/>
  </si>
  <si>
    <t>리밸런싱일자</t>
    <phoneticPr fontId="1" type="noConversion"/>
  </si>
  <si>
    <t>보유수량</t>
    <phoneticPr fontId="1" type="noConversion"/>
  </si>
  <si>
    <t>차이</t>
    <phoneticPr fontId="1" type="noConversion"/>
  </si>
  <si>
    <t>계좌번호</t>
    <phoneticPr fontId="1" type="noConversion"/>
  </si>
  <si>
    <t>운용금액</t>
    <phoneticPr fontId="1" type="noConversion"/>
  </si>
  <si>
    <t>위험자산편입한도</t>
    <phoneticPr fontId="1" type="noConversion"/>
  </si>
  <si>
    <t>최저위험도</t>
    <phoneticPr fontId="1" type="noConversion"/>
  </si>
  <si>
    <t>최고위험도</t>
    <phoneticPr fontId="1" type="noConversion"/>
  </si>
  <si>
    <t>종목한도예외자산2</t>
    <phoneticPr fontId="1" type="noConversion"/>
  </si>
  <si>
    <t>위험자산
비중</t>
    <phoneticPr fontId="1" type="noConversion"/>
  </si>
  <si>
    <t>포트폴리오 변경내역 확인</t>
    <phoneticPr fontId="1" type="noConversion"/>
  </si>
  <si>
    <t xml:space="preserve">     위험도(점수)
MP생성일자</t>
    <phoneticPr fontId="1" type="noConversion"/>
  </si>
  <si>
    <t>위험도
적정성</t>
    <phoneticPr fontId="1" type="noConversion"/>
  </si>
  <si>
    <t>포트폴리오
차별성</t>
    <phoneticPr fontId="1" type="noConversion"/>
  </si>
  <si>
    <t>종목수</t>
    <phoneticPr fontId="1" type="noConversion"/>
  </si>
  <si>
    <t>단일종목
편입한도적정성</t>
    <phoneticPr fontId="1" type="noConversion"/>
  </si>
  <si>
    <t>MP생성일자</t>
    <phoneticPr fontId="1" type="noConversion"/>
  </si>
  <si>
    <t>ISIN코드</t>
    <phoneticPr fontId="1" type="noConversion"/>
  </si>
  <si>
    <t>자산종류</t>
    <phoneticPr fontId="1" type="noConversion"/>
  </si>
  <si>
    <t>위험도</t>
    <phoneticPr fontId="1" type="noConversion"/>
  </si>
  <si>
    <t>위험자산여부</t>
    <phoneticPr fontId="1" type="noConversion"/>
  </si>
  <si>
    <t>비중</t>
    <phoneticPr fontId="1" type="noConversion"/>
  </si>
  <si>
    <t>투자유니버스</t>
    <phoneticPr fontId="1" type="noConversion"/>
  </si>
  <si>
    <t>종목명</t>
    <phoneticPr fontId="1" type="noConversion"/>
  </si>
  <si>
    <t>8. 검정 라벨의 칼럼은 함수식이 반영된 칼럼이므로 가급적 그대로 사용을 권함</t>
    <phoneticPr fontId="1" type="noConversion"/>
  </si>
  <si>
    <t>1. 파일명 : [알고리즘명]20.포트폴리오 운용개시 현황_회사명_YYYYMMDD.xlsx</t>
    <phoneticPr fontId="1" type="noConversion"/>
  </si>
  <si>
    <t>매수</t>
    <phoneticPr fontId="1" type="noConversion"/>
  </si>
  <si>
    <t>부족수량</t>
    <phoneticPr fontId="1" type="noConversion"/>
  </si>
  <si>
    <t>국내</t>
    <phoneticPr fontId="1" type="noConversion"/>
  </si>
  <si>
    <t>주식</t>
    <phoneticPr fontId="1" type="noConversion"/>
  </si>
  <si>
    <t>ETF</t>
    <phoneticPr fontId="1" type="noConversion"/>
  </si>
  <si>
    <t>매우낮은위험</t>
  </si>
  <si>
    <t>시장구분</t>
    <phoneticPr fontId="1" type="noConversion"/>
  </si>
  <si>
    <t>자산군</t>
    <phoneticPr fontId="1" type="noConversion"/>
  </si>
  <si>
    <t>KR7153130000</t>
  </si>
  <si>
    <t>KODEX 단기채권</t>
  </si>
  <si>
    <t>KISRA-C형</t>
    <phoneticPr fontId="1" type="noConversion"/>
  </si>
  <si>
    <t>KISRA-C형</t>
    <phoneticPr fontId="1" type="noConversion"/>
  </si>
  <si>
    <t>KISRA-B형</t>
    <phoneticPr fontId="1" type="noConversion"/>
  </si>
  <si>
    <t>KISRA-A형</t>
    <phoneticPr fontId="1" type="noConversion"/>
  </si>
  <si>
    <t>KR7069500007</t>
  </si>
  <si>
    <t>KR7114260003</t>
  </si>
  <si>
    <t>KR7122260003</t>
  </si>
  <si>
    <t>KR7130730005</t>
  </si>
  <si>
    <t>KR7196230007</t>
  </si>
  <si>
    <t>KR7251350005</t>
  </si>
  <si>
    <t>KR7237370002</t>
  </si>
  <si>
    <t>KR7273130005</t>
  </si>
  <si>
    <t>KR7292150000</t>
  </si>
  <si>
    <t>KR7148070006</t>
  </si>
  <si>
    <t>KR7157490004</t>
  </si>
  <si>
    <t>KR7266370006</t>
  </si>
  <si>
    <t>KR7278540000</t>
  </si>
  <si>
    <t>삼성KODEX200상장지수</t>
  </si>
  <si>
    <t>삼성 KODEX 국고채3년</t>
  </si>
  <si>
    <t>키움 KOSEF 통안채 상</t>
  </si>
  <si>
    <t>키움 KOSEF 단기자금</t>
  </si>
  <si>
    <t>KB KBSTAR 단기통안채</t>
  </si>
  <si>
    <t>삼성KODEX MSCI World</t>
  </si>
  <si>
    <t>삼성KODEX배당성장채?</t>
  </si>
  <si>
    <t>삼성KODEX종합채권(AA</t>
  </si>
  <si>
    <t>미래에셋TIGERTOP10증</t>
  </si>
  <si>
    <t>키움 KOSEF 10년 국고</t>
  </si>
  <si>
    <t>미래에셋 TIGER 소프?</t>
  </si>
  <si>
    <t>삼성KODEX IT증권상장</t>
  </si>
  <si>
    <t>삼성KODEX MSCI KOREA</t>
  </si>
  <si>
    <t>저위험채권</t>
    <phoneticPr fontId="1" type="noConversion"/>
  </si>
  <si>
    <t>KR7214980005</t>
  </si>
  <si>
    <t>KODEX 단기채권PLUS</t>
  </si>
  <si>
    <t>KBSTAR 단기통안채</t>
  </si>
  <si>
    <t>KODEX 국고채3년</t>
  </si>
  <si>
    <t>KOSEF 단기자금</t>
  </si>
  <si>
    <t>KOSEF 통안채1년</t>
  </si>
  <si>
    <t>KODEX 종합채권(AA-이상)액티브</t>
  </si>
  <si>
    <t>채권</t>
    <phoneticPr fontId="1" type="noConversion"/>
  </si>
  <si>
    <t>저위험</t>
  </si>
  <si>
    <t>KR7302190004</t>
  </si>
  <si>
    <t>TIGER 중장기국채</t>
  </si>
  <si>
    <t>KOSEF 국고채10년</t>
  </si>
  <si>
    <t>KR7329650006</t>
  </si>
  <si>
    <t>KODEX TRF3070</t>
  </si>
  <si>
    <t>KR7329750004</t>
  </si>
  <si>
    <t>TIGER 미국달러단기채권액티브</t>
  </si>
  <si>
    <t>대체</t>
    <phoneticPr fontId="1" type="noConversion"/>
  </si>
  <si>
    <t>중위험</t>
  </si>
  <si>
    <t>KODEX 배당성장채권혼합</t>
  </si>
  <si>
    <t>KODEX 200</t>
  </si>
  <si>
    <t>고위험</t>
  </si>
  <si>
    <t>KR7102110004</t>
  </si>
  <si>
    <t>TIGER 200</t>
  </si>
  <si>
    <t>KR7102780004</t>
  </si>
  <si>
    <t>KODEX 삼성그룹</t>
  </si>
  <si>
    <t>KODEX MSCI Korea TR</t>
  </si>
  <si>
    <t>TIGER TOP10</t>
  </si>
  <si>
    <t>KR7105190003</t>
  </si>
  <si>
    <t>KINDEX 200</t>
  </si>
  <si>
    <t>KR7293180006</t>
  </si>
  <si>
    <t>KODEX 2차전지산업</t>
  </si>
  <si>
    <t>KODEX 선진국MSCI World</t>
  </si>
  <si>
    <t>KR7245710009</t>
  </si>
  <si>
    <t>KINDEX 베트남VN30(합성)</t>
  </si>
  <si>
    <t>KR7360200000</t>
  </si>
  <si>
    <t>KINDEX 미국S&amp;P500</t>
  </si>
  <si>
    <t>KR7367380003</t>
  </si>
  <si>
    <t>KINDEX 미국나스닥100</t>
  </si>
  <si>
    <t>KODEX 중국본토CSI300</t>
  </si>
  <si>
    <t>KR7195930003</t>
  </si>
  <si>
    <t>TIGER 유로스탁스50(합성 H)</t>
  </si>
  <si>
    <t>KR7245340005</t>
  </si>
  <si>
    <t>TIGER 미국다우존스30</t>
  </si>
  <si>
    <t>KR7139260004</t>
  </si>
  <si>
    <t>TIGER 200 IT</t>
  </si>
  <si>
    <t>고위험주식</t>
    <phoneticPr fontId="1" type="noConversion"/>
  </si>
  <si>
    <t>매우높은위험</t>
  </si>
  <si>
    <t>KR7364980003</t>
  </si>
  <si>
    <t>TIGER KRX2차전지K-뉴딜</t>
  </si>
  <si>
    <t>KR7371460007</t>
  </si>
  <si>
    <t>TIGER 차이나전기차SOLACTIVE</t>
  </si>
  <si>
    <t>KR7314250002</t>
  </si>
  <si>
    <t>KODEX 미국FANG플러스(H)</t>
  </si>
  <si>
    <t>KR7229200001</t>
  </si>
  <si>
    <t>KODEX 코스닥 150</t>
  </si>
  <si>
    <t>KR7364960005</t>
  </si>
  <si>
    <t>TIGER KRX BBIG K-뉴딜</t>
  </si>
  <si>
    <t>KR7091180000</t>
  </si>
  <si>
    <t>KODEX 자동차</t>
  </si>
  <si>
    <t>KR7232080002</t>
  </si>
  <si>
    <t>TIGER 코스닥150</t>
  </si>
  <si>
    <t>KR7091170001</t>
  </si>
  <si>
    <t>KODEX 은행</t>
  </si>
  <si>
    <t>KR7091160002</t>
  </si>
  <si>
    <t>KODEX 반도체</t>
  </si>
  <si>
    <t>KR7371160003</t>
  </si>
  <si>
    <t>TIGER 차이나항셍테크</t>
  </si>
  <si>
    <t>KR7372330001</t>
  </si>
  <si>
    <t>KODEX 차이나항셍테크</t>
  </si>
  <si>
    <t>TIGER 소프트웨어</t>
  </si>
  <si>
    <t>KODEX IT</t>
  </si>
  <si>
    <t>KR7364990002</t>
  </si>
  <si>
    <t>TIGER KRX게임K-뉴딜</t>
  </si>
  <si>
    <t>안정추구형</t>
    <phoneticPr fontId="1" type="noConversion"/>
  </si>
  <si>
    <t>한국투자증권 유형</t>
    <phoneticPr fontId="1" type="noConversion"/>
  </si>
  <si>
    <t>위험중립형</t>
    <phoneticPr fontId="1" type="noConversion"/>
  </si>
  <si>
    <t>적극투자형</t>
    <phoneticPr fontId="1" type="noConversion"/>
  </si>
  <si>
    <t>KR7283580009</t>
    <phoneticPr fontId="1" type="noConversion"/>
  </si>
  <si>
    <t>A114260</t>
  </si>
  <si>
    <t>A122260</t>
  </si>
  <si>
    <t>A130730</t>
  </si>
  <si>
    <t>A196230</t>
  </si>
  <si>
    <t>A069500</t>
  </si>
  <si>
    <t>A251350</t>
  </si>
  <si>
    <t>A273130</t>
  </si>
  <si>
    <t>A237370</t>
  </si>
  <si>
    <t>A292150</t>
  </si>
  <si>
    <t>종목코드(거래소)</t>
    <phoneticPr fontId="1" type="noConversion"/>
  </si>
  <si>
    <t>A153130</t>
  </si>
  <si>
    <t>A214980</t>
  </si>
  <si>
    <t>A302190</t>
  </si>
  <si>
    <t>A148070</t>
  </si>
  <si>
    <t>A329650</t>
  </si>
  <si>
    <t>A329750</t>
  </si>
  <si>
    <t>A102110</t>
  </si>
  <si>
    <t>A102780</t>
  </si>
  <si>
    <t>A278540</t>
  </si>
  <si>
    <t>A105190</t>
  </si>
  <si>
    <t>A293180</t>
  </si>
  <si>
    <t>A245710</t>
  </si>
  <si>
    <t>A360200</t>
  </si>
  <si>
    <t>A367380</t>
  </si>
  <si>
    <t>A283580</t>
  </si>
  <si>
    <t>A195930</t>
  </si>
  <si>
    <t>A245340</t>
  </si>
  <si>
    <t>A139260</t>
  </si>
  <si>
    <t>A364980</t>
  </si>
  <si>
    <t>A371460</t>
  </si>
  <si>
    <t>A314250</t>
  </si>
  <si>
    <t>A229200</t>
  </si>
  <si>
    <t>A364960</t>
  </si>
  <si>
    <t>A091180</t>
  </si>
  <si>
    <t>A232080</t>
  </si>
  <si>
    <t>A091170</t>
  </si>
  <si>
    <t>A091160</t>
  </si>
  <si>
    <t>A371160</t>
  </si>
  <si>
    <t>A372330</t>
  </si>
  <si>
    <t>A157490</t>
  </si>
  <si>
    <t>A266370</t>
  </si>
  <si>
    <t>A364990</t>
  </si>
  <si>
    <t>예수금</t>
    <phoneticPr fontId="1" type="noConversion"/>
  </si>
  <si>
    <t>초저위험</t>
    <phoneticPr fontId="1" type="noConversion"/>
  </si>
  <si>
    <t>N</t>
    <phoneticPr fontId="1" type="noConversion"/>
  </si>
  <si>
    <t>C000001</t>
    <phoneticPr fontId="1" type="noConversion"/>
  </si>
  <si>
    <t>거래소코드</t>
    <phoneticPr fontId="1" type="noConversion"/>
  </si>
  <si>
    <t>최소 보유종목 준수를 위해 1주 매수로 목표비중 초과</t>
    <phoneticPr fontId="1" type="noConversion"/>
  </si>
  <si>
    <t>하한(1.3) 이탈방지를 위해 현금보유비중 최소화 목표로 매매수량 결정</t>
    <phoneticPr fontId="1" type="noConversion"/>
  </si>
  <si>
    <t>고위험주식</t>
  </si>
  <si>
    <t>주식</t>
  </si>
  <si>
    <t>대체</t>
  </si>
  <si>
    <t>채권</t>
  </si>
  <si>
    <t>저위험채권</t>
  </si>
  <si>
    <t>Cash</t>
  </si>
  <si>
    <t>위험중립형</t>
  </si>
  <si>
    <t>포트폴리오유형</t>
  </si>
  <si>
    <t>한국투자증권 유형</t>
  </si>
  <si>
    <t>KISRA-B형</t>
  </si>
  <si>
    <t>KISRA-A형</t>
    <phoneticPr fontId="1" type="noConversion"/>
  </si>
  <si>
    <t>포트폴리오유형</t>
    <phoneticPr fontId="1" type="noConversion"/>
  </si>
  <si>
    <t>매도호가 잔량 부족으로 미체결 (자문 14주 vs 실체결 10주)</t>
    <phoneticPr fontId="1" type="noConversion"/>
  </si>
  <si>
    <t>매매 중 현금부족으로 미체결</t>
    <phoneticPr fontId="1" type="noConversion"/>
  </si>
  <si>
    <t>매도호가 잔량 부족으로 미체결 (자문 25주 vs 실체결 18주)</t>
    <phoneticPr fontId="1" type="noConversion"/>
  </si>
  <si>
    <t>매도호가 잔량 부족으로 미체결 (자문 20주 vs 실체결 15주)</t>
    <phoneticPr fontId="1" type="noConversion"/>
  </si>
  <si>
    <t>화면 캡춰</t>
    <phoneticPr fontId="1" type="noConversion"/>
  </si>
  <si>
    <t>(2) 위험중립형 (대규모)</t>
    <phoneticPr fontId="1" type="noConversion"/>
  </si>
  <si>
    <t>(중규모)</t>
    <phoneticPr fontId="1" type="noConversion"/>
  </si>
  <si>
    <t>(소규모)</t>
    <phoneticPr fontId="1" type="noConversion"/>
  </si>
  <si>
    <t>(3) 적극투자형 (대규모)</t>
    <phoneticPr fontId="1" type="noConversion"/>
  </si>
  <si>
    <t>(1) 안정추구형 (대규모)</t>
    <phoneticPr fontId="1" type="noConversion"/>
  </si>
  <si>
    <t>적극투자형</t>
    <phoneticPr fontId="1" type="noConversion"/>
  </si>
  <si>
    <t>적극투자형</t>
    <phoneticPr fontId="1" type="noConversion"/>
  </si>
  <si>
    <t>KR7273130005</t>
    <phoneticPr fontId="1" type="noConversion"/>
  </si>
  <si>
    <t>KR7292150000</t>
    <phoneticPr fontId="1" type="noConversion"/>
  </si>
  <si>
    <t>삼성KODEX배당성장채권</t>
  </si>
  <si>
    <t>추가매수</t>
  </si>
  <si>
    <t>MP비중에 근접시키기 위한 추가 매매</t>
    <phoneticPr fontId="1" type="noConversion"/>
  </si>
  <si>
    <t>합계</t>
  </si>
  <si>
    <t>정기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</si>
</sst>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* #,##0_-;\-* #,##0_-;_-* &quot;-&quot;_-;_-@_-"/>
    <numFmt numFmtId="165" formatCode="#,##0_ "/>
    <numFmt numFmtId="166" formatCode="0&quot;종목이상&quot;"/>
    <numFmt numFmtId="167" formatCode="0.00_ "/>
  </numFmts>
  <fonts count="31">
    <font>
      <sz val="11"/>
      <color theme="1"/>
      <name val="Calibri"/>
      <family val="2"/>
      <charset val="129"/>
      <scheme val="minor"/>
    </font>
    <font>
      <sz val="8"/>
      <name val="Calibri"/>
      <family val="2"/>
      <charset val="129"/>
      <scheme val="minor"/>
    </font>
    <font>
      <sz val="11"/>
      <color rgb="FF000000"/>
      <name val="맑은 고딕"/>
      <family val="3"/>
      <charset val="129"/>
    </font>
    <font>
      <sz val="11"/>
      <color theme="1"/>
      <name val="Calibri"/>
      <family val="3"/>
      <charset val="129"/>
      <scheme val="minor"/>
    </font>
    <font>
      <sz val="11"/>
      <color theme="0" tint="-4.9989318521683403E-2"/>
      <name val="맑은 고딕"/>
      <family val="3"/>
      <charset val="129"/>
    </font>
    <font>
      <sz val="11"/>
      <color theme="1"/>
      <name val="Calibri"/>
      <family val="2"/>
      <charset val="129"/>
      <scheme val="minor"/>
    </font>
    <font>
      <sz val="11"/>
      <color theme="0"/>
      <name val="Calibri"/>
      <family val="2"/>
      <charset val="129"/>
      <scheme val="minor"/>
    </font>
    <font>
      <b/>
      <sz val="11"/>
      <color indexed="81"/>
      <name val="돋움"/>
      <family val="3"/>
      <charset val="129"/>
    </font>
    <font>
      <b/>
      <sz val="11"/>
      <color indexed="81"/>
      <name val="Tahoma"/>
      <family val="2"/>
    </font>
    <font>
      <sz val="11"/>
      <color theme="0"/>
      <name val="Calibri"/>
      <family val="3"/>
      <charset val="129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3"/>
      <charset val="129"/>
      <scheme val="minor"/>
    </font>
    <font>
      <b/>
      <sz val="11"/>
      <color rgb="FFFFFF00"/>
      <name val="맑은 고딕"/>
      <family val="3"/>
      <charset val="129"/>
    </font>
    <font>
      <b/>
      <sz val="11"/>
      <color rgb="FFFFFF00"/>
      <name val="Calibri"/>
      <family val="3"/>
      <charset val="129"/>
      <scheme val="minor"/>
    </font>
    <font>
      <b/>
      <sz val="11"/>
      <color theme="0" tint="-4.9989318521683403E-2"/>
      <name val="맑은 고딕"/>
      <family val="3"/>
      <charset val="129"/>
    </font>
    <font>
      <b/>
      <sz val="11"/>
      <color theme="0" tint="-4.9989318521683403E-2"/>
      <name val="Calibri"/>
      <family val="3"/>
      <charset val="129"/>
      <scheme val="minor"/>
    </font>
    <font>
      <b/>
      <sz val="14"/>
      <color rgb="FFFF0000"/>
      <name val="Calibri"/>
      <family val="3"/>
      <charset val="129"/>
      <scheme val="minor"/>
    </font>
    <font>
      <sz val="14"/>
      <color theme="1"/>
      <name val="Calibri"/>
      <family val="3"/>
      <charset val="129"/>
      <scheme val="minor"/>
    </font>
    <font>
      <b/>
      <sz val="14"/>
      <color indexed="81"/>
      <name val="돋움"/>
      <family val="3"/>
      <charset val="129"/>
    </font>
    <font>
      <b/>
      <sz val="14"/>
      <color indexed="81"/>
      <name val="Tahoma"/>
      <family val="2"/>
    </font>
    <font>
      <b/>
      <i/>
      <sz val="11"/>
      <color theme="1"/>
      <name val="Calibri"/>
      <family val="3"/>
      <charset val="129"/>
      <scheme val="minor"/>
    </font>
    <font>
      <b/>
      <i/>
      <sz val="11"/>
      <color theme="0" tint="-4.9989318521683403E-2"/>
      <name val="맑은 고딕"/>
      <family val="3"/>
      <charset val="129"/>
    </font>
    <font>
      <i/>
      <sz val="11"/>
      <color theme="0"/>
      <name val="Calibri"/>
      <family val="3"/>
      <charset val="129"/>
      <scheme val="minor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b/>
      <sz val="11"/>
      <color rgb="FFFF0000"/>
      <name val="Calibri"/>
      <family val="3"/>
      <charset val="129"/>
      <scheme val="minor"/>
    </font>
    <font>
      <b/>
      <sz val="11"/>
      <color theme="0"/>
      <name val="맑은 고딕"/>
      <family val="3"/>
      <charset val="129"/>
    </font>
    <font>
      <b/>
      <sz val="14"/>
      <color rgb="FF000000"/>
      <name val="돋움"/>
      <family val="3"/>
      <charset val="129"/>
    </font>
    <font>
      <b/>
      <sz val="14"/>
      <color rgb="FF000000"/>
      <name val="Tahoma"/>
      <family val="2"/>
    </font>
    <font>
      <b/>
      <sz val="9"/>
      <color rgb="FF000000"/>
      <name val="돋움"/>
      <family val="3"/>
      <charset val="129"/>
    </font>
    <font>
      <b/>
      <sz val="9"/>
      <color rgb="FF000000"/>
      <name val="Tahoma"/>
      <family val="2"/>
    </font>
  </fonts>
  <fills count="4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3" tint="0.39997558519241921"/>
        <bgColor indexed="64"/>
      </patternFill>
    </fill>
  </fills>
  <borders count="1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 diagonalDown="1"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 style="thin">
        <color theme="0"/>
      </diagonal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</borders>
  <cellStyleXfs count="5">
    <xf numFmtId="0" fontId="0" fillId="0" borderId="0">
      <alignment vertical="center"/>
    </xf>
    <xf numFmtId="164" fontId="5" fillId="0" borderId="0" applyFont="0" applyFill="0" applyBorder="0" applyAlignment="0" applyProtection="0">
      <alignment vertical="center"/>
    </xf>
    <xf numFmtId="0" fontId="10" fillId="0" borderId="0"/>
    <xf numFmtId="9" fontId="5" fillId="0" borderId="0" applyFont="0" applyFill="0" applyBorder="0" applyAlignment="0" applyProtection="0">
      <alignment vertical="center"/>
    </xf>
    <xf numFmtId="0" fontId="5" fillId="0" borderId="0"/>
  </cellStyleXfs>
  <cellXfs count="96">
    <xf numFmtId="0" fontId="0" fillId="0" borderId="0" xfId="0">
      <alignment vertical="center"/>
    </xf>
    <xf numFmtId="0" fontId="3" fillId="0" borderId="0" xfId="0" applyFont="1" applyFill="1">
      <alignment vertical="center"/>
    </xf>
    <xf numFmtId="14" fontId="2" fillId="0" borderId="1" xfId="0" applyNumberFormat="1" applyFont="1" applyFill="1" applyBorder="1" applyAlignment="1">
      <alignment horizontal="center" vertical="center" wrapText="1"/>
    </xf>
    <xf numFmtId="14" fontId="2" fillId="0" borderId="3" xfId="0" applyNumberFormat="1" applyFont="1" applyFill="1" applyBorder="1" applyAlignment="1">
      <alignment horizontal="center" vertical="center" wrapText="1"/>
    </xf>
    <xf numFmtId="0" fontId="3" fillId="0" borderId="1" xfId="2" applyFont="1" applyBorder="1" applyAlignment="1">
      <alignment horizontal="left" vertical="top"/>
    </xf>
    <xf numFmtId="0" fontId="3" fillId="0" borderId="0" xfId="0" applyFont="1">
      <alignment vertical="center"/>
    </xf>
    <xf numFmtId="0" fontId="3" fillId="0" borderId="1" xfId="0" applyFont="1" applyBorder="1">
      <alignment vertical="center"/>
    </xf>
    <xf numFmtId="0" fontId="3" fillId="0" borderId="0" xfId="0" applyFont="1" applyAlignment="1">
      <alignment horizontal="left" vertical="center"/>
    </xf>
    <xf numFmtId="0" fontId="3" fillId="0" borderId="0" xfId="0" applyFont="1" applyAlignment="1">
      <alignment horizontal="center" vertical="center"/>
    </xf>
    <xf numFmtId="0" fontId="11" fillId="0" borderId="1" xfId="0" applyFont="1" applyFill="1" applyBorder="1" applyAlignment="1">
      <alignment horizontal="center" vertical="center"/>
    </xf>
    <xf numFmtId="9" fontId="3" fillId="0" borderId="1" xfId="0" applyNumberFormat="1" applyFont="1" applyBorder="1" applyAlignment="1">
      <alignment horizontal="center" vertical="center" wrapText="1"/>
    </xf>
    <xf numFmtId="9" fontId="3" fillId="0" borderId="1" xfId="0" applyNumberFormat="1" applyFont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center" vertical="center"/>
    </xf>
    <xf numFmtId="9" fontId="3" fillId="0" borderId="0" xfId="0" applyNumberFormat="1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 wrapText="1"/>
    </xf>
    <xf numFmtId="0" fontId="3" fillId="0" borderId="3" xfId="0" applyFont="1" applyBorder="1">
      <alignment vertical="center"/>
    </xf>
    <xf numFmtId="0" fontId="3" fillId="0" borderId="1" xfId="0" applyFont="1" applyFill="1" applyBorder="1">
      <alignment vertical="center"/>
    </xf>
    <xf numFmtId="0" fontId="3" fillId="0" borderId="1" xfId="0" applyFont="1" applyBorder="1" applyAlignment="1">
      <alignment vertical="center" wrapText="1"/>
    </xf>
    <xf numFmtId="0" fontId="3" fillId="0" borderId="1" xfId="0" applyFont="1" applyFill="1" applyBorder="1" applyAlignment="1">
      <alignment vertical="center" wrapText="1"/>
    </xf>
    <xf numFmtId="0" fontId="3" fillId="0" borderId="0" xfId="0" applyFont="1" applyFill="1" applyBorder="1">
      <alignment vertical="center"/>
    </xf>
    <xf numFmtId="0" fontId="3" fillId="0" borderId="0" xfId="0" applyFont="1" applyFill="1" applyBorder="1" applyAlignment="1">
      <alignment horizontal="center" vertical="center"/>
    </xf>
    <xf numFmtId="0" fontId="0" fillId="0" borderId="1" xfId="0" applyBorder="1">
      <alignment vertical="center"/>
    </xf>
    <xf numFmtId="0" fontId="3" fillId="0" borderId="0" xfId="0" applyFont="1" applyFill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13" fillId="2" borderId="13" xfId="0" applyFont="1" applyFill="1" applyBorder="1" applyAlignment="1">
      <alignment horizontal="center" vertical="center"/>
    </xf>
    <xf numFmtId="0" fontId="3" fillId="0" borderId="0" xfId="0" applyFont="1" applyBorder="1">
      <alignment vertical="center"/>
    </xf>
    <xf numFmtId="164" fontId="11" fillId="0" borderId="1" xfId="1" applyFont="1" applyFill="1" applyBorder="1" applyAlignment="1">
      <alignment horizontal="center" vertical="center"/>
    </xf>
    <xf numFmtId="10" fontId="3" fillId="0" borderId="0" xfId="0" applyNumberFormat="1" applyFont="1" applyBorder="1" applyAlignment="1">
      <alignment horizontal="center" vertical="center"/>
    </xf>
    <xf numFmtId="10" fontId="3" fillId="0" borderId="0" xfId="0" applyNumberFormat="1" applyFont="1" applyAlignment="1">
      <alignment horizontal="center" vertical="center"/>
    </xf>
    <xf numFmtId="10" fontId="2" fillId="0" borderId="3" xfId="0" applyNumberFormat="1" applyFont="1" applyFill="1" applyBorder="1" applyAlignment="1">
      <alignment horizontal="center" vertical="center" wrapText="1"/>
    </xf>
    <xf numFmtId="0" fontId="16" fillId="0" borderId="0" xfId="0" applyFont="1">
      <alignment vertical="center"/>
    </xf>
    <xf numFmtId="0" fontId="17" fillId="0" borderId="0" xfId="0" applyFont="1">
      <alignment vertical="center"/>
    </xf>
    <xf numFmtId="166" fontId="12" fillId="2" borderId="15" xfId="0" applyNumberFormat="1" applyFont="1" applyFill="1" applyBorder="1" applyAlignment="1">
      <alignment horizontal="center" vertical="center" wrapText="1"/>
    </xf>
    <xf numFmtId="0" fontId="12" fillId="2" borderId="15" xfId="0" applyFont="1" applyFill="1" applyBorder="1" applyAlignment="1">
      <alignment horizontal="center" vertical="center" wrapText="1"/>
    </xf>
    <xf numFmtId="0" fontId="3" fillId="0" borderId="1" xfId="0" applyNumberFormat="1" applyFont="1" applyFill="1" applyBorder="1">
      <alignment vertical="center"/>
    </xf>
    <xf numFmtId="10" fontId="3" fillId="0" borderId="0" xfId="3" applyNumberFormat="1" applyFont="1">
      <alignment vertical="center"/>
    </xf>
    <xf numFmtId="167" fontId="2" fillId="0" borderId="3" xfId="0" applyNumberFormat="1" applyFont="1" applyFill="1" applyBorder="1" applyAlignment="1">
      <alignment horizontal="center" vertical="center" wrapText="1"/>
    </xf>
    <xf numFmtId="9" fontId="3" fillId="0" borderId="1" xfId="0" applyNumberFormat="1" applyFont="1" applyFill="1" applyBorder="1" applyAlignment="1">
      <alignment horizontal="center" vertical="center"/>
    </xf>
    <xf numFmtId="14" fontId="3" fillId="0" borderId="1" xfId="0" applyNumberFormat="1" applyFont="1" applyBorder="1">
      <alignment vertical="center"/>
    </xf>
    <xf numFmtId="0" fontId="20" fillId="0" borderId="1" xfId="0" applyFont="1" applyFill="1" applyBorder="1" applyAlignment="1">
      <alignment horizontal="center" vertical="center"/>
    </xf>
    <xf numFmtId="0" fontId="3" fillId="0" borderId="1" xfId="2" applyFont="1" applyFill="1" applyBorder="1" applyAlignment="1">
      <alignment horizontal="left" vertical="top"/>
    </xf>
    <xf numFmtId="0" fontId="3" fillId="0" borderId="1" xfId="2" applyFont="1" applyBorder="1" applyAlignment="1">
      <alignment horizontal="center" vertical="top"/>
    </xf>
    <xf numFmtId="0" fontId="3" fillId="0" borderId="0" xfId="0" applyFont="1" applyFill="1" applyAlignment="1">
      <alignment vertical="center" wrapText="1"/>
    </xf>
    <xf numFmtId="0" fontId="3" fillId="0" borderId="0" xfId="0" applyFont="1" applyFill="1" applyAlignment="1">
      <alignment horizontal="center" vertical="center" wrapText="1"/>
    </xf>
    <xf numFmtId="10" fontId="3" fillId="0" borderId="1" xfId="0" applyNumberFormat="1" applyFont="1" applyFill="1" applyBorder="1" applyAlignment="1">
      <alignment horizontal="center" vertical="center"/>
    </xf>
    <xf numFmtId="10" fontId="3" fillId="0" borderId="0" xfId="0" applyNumberFormat="1" applyFont="1" applyFill="1" applyBorder="1" applyAlignment="1">
      <alignment horizontal="center" vertical="center"/>
    </xf>
    <xf numFmtId="164" fontId="3" fillId="0" borderId="1" xfId="1" applyFont="1" applyFill="1" applyBorder="1">
      <alignment vertical="center"/>
    </xf>
    <xf numFmtId="165" fontId="3" fillId="0" borderId="1" xfId="0" applyNumberFormat="1" applyFont="1" applyFill="1" applyBorder="1">
      <alignment vertical="center"/>
    </xf>
    <xf numFmtId="10" fontId="3" fillId="0" borderId="0" xfId="3" applyNumberFormat="1" applyFont="1" applyBorder="1">
      <alignment vertical="center"/>
    </xf>
    <xf numFmtId="0" fontId="25" fillId="0" borderId="0" xfId="0" applyFont="1">
      <alignment vertical="center"/>
    </xf>
    <xf numFmtId="14" fontId="0" fillId="0" borderId="0" xfId="0" applyNumberFormat="1">
      <alignment vertical="center"/>
    </xf>
    <xf numFmtId="0" fontId="15" fillId="3" borderId="11" xfId="0" applyFont="1" applyFill="1" applyBorder="1" applyAlignment="1">
      <alignment horizontal="center" vertical="center"/>
    </xf>
    <xf numFmtId="0" fontId="15" fillId="3" borderId="12" xfId="0" applyFont="1" applyFill="1" applyBorder="1" applyAlignment="1">
      <alignment horizontal="center" vertical="center"/>
    </xf>
    <xf numFmtId="0" fontId="14" fillId="3" borderId="4" xfId="0" applyFont="1" applyFill="1" applyBorder="1" applyAlignment="1">
      <alignment horizontal="center" vertical="center" wrapText="1"/>
    </xf>
    <xf numFmtId="0" fontId="21" fillId="3" borderId="4" xfId="0" applyFont="1" applyFill="1" applyBorder="1" applyAlignment="1">
      <alignment horizontal="center" vertical="center" wrapText="1"/>
    </xf>
    <xf numFmtId="0" fontId="6" fillId="3" borderId="1" xfId="0" applyFont="1" applyFill="1" applyBorder="1">
      <alignment vertical="center"/>
    </xf>
    <xf numFmtId="0" fontId="22" fillId="3" borderId="1" xfId="0" applyFont="1" applyFill="1" applyBorder="1">
      <alignment vertical="center"/>
    </xf>
    <xf numFmtId="0" fontId="9" fillId="3" borderId="1" xfId="0" applyFont="1" applyFill="1" applyBorder="1" applyAlignment="1">
      <alignment horizontal="center" vertical="center"/>
    </xf>
    <xf numFmtId="0" fontId="9" fillId="3" borderId="2" xfId="0" applyFont="1" applyFill="1" applyBorder="1" applyAlignment="1">
      <alignment horizontal="center" vertical="center"/>
    </xf>
    <xf numFmtId="0" fontId="14" fillId="3" borderId="8" xfId="0" applyFont="1" applyFill="1" applyBorder="1" applyAlignment="1">
      <alignment horizontal="center" vertical="center" wrapText="1"/>
    </xf>
    <xf numFmtId="0" fontId="14" fillId="3" borderId="12" xfId="0" applyFont="1" applyFill="1" applyBorder="1" applyAlignment="1">
      <alignment horizontal="center" vertical="center" wrapText="1"/>
    </xf>
    <xf numFmtId="0" fontId="14" fillId="3" borderId="14" xfId="0" applyFont="1" applyFill="1" applyBorder="1" applyAlignment="1">
      <alignment horizontal="center" vertical="center" wrapText="1"/>
    </xf>
    <xf numFmtId="0" fontId="14" fillId="3" borderId="16" xfId="0" applyFont="1" applyFill="1" applyBorder="1" applyAlignment="1">
      <alignment horizontal="center" vertical="center" wrapText="1"/>
    </xf>
    <xf numFmtId="0" fontId="14" fillId="3" borderId="10" xfId="0" applyFont="1" applyFill="1" applyBorder="1" applyAlignment="1">
      <alignment vertical="center" wrapText="1"/>
    </xf>
    <xf numFmtId="0" fontId="14" fillId="3" borderId="5" xfId="0" applyFont="1" applyFill="1" applyBorder="1" applyAlignment="1">
      <alignment horizontal="left" vertical="center" wrapText="1"/>
    </xf>
    <xf numFmtId="0" fontId="12" fillId="2" borderId="4" xfId="0" applyFont="1" applyFill="1" applyBorder="1" applyAlignment="1">
      <alignment horizontal="center" vertical="center" wrapText="1"/>
    </xf>
    <xf numFmtId="0" fontId="13" fillId="2" borderId="12" xfId="0" applyFont="1" applyFill="1" applyBorder="1" applyAlignment="1">
      <alignment horizontal="center" vertical="center"/>
    </xf>
    <xf numFmtId="0" fontId="13" fillId="2" borderId="14" xfId="0" applyFont="1" applyFill="1" applyBorder="1" applyAlignment="1">
      <alignment horizontal="center" vertical="center"/>
    </xf>
    <xf numFmtId="0" fontId="3" fillId="0" borderId="1" xfId="0" applyNumberFormat="1" applyFont="1" applyFill="1" applyBorder="1" applyAlignment="1">
      <alignment horizontal="center" vertical="center"/>
    </xf>
    <xf numFmtId="0" fontId="14" fillId="3" borderId="4" xfId="0" applyNumberFormat="1" applyFont="1" applyFill="1" applyBorder="1" applyAlignment="1">
      <alignment horizontal="center" vertical="center" wrapText="1"/>
    </xf>
    <xf numFmtId="0" fontId="11" fillId="0" borderId="1" xfId="0" applyNumberFormat="1" applyFont="1" applyFill="1" applyBorder="1" applyAlignment="1">
      <alignment horizontal="center" vertical="center"/>
    </xf>
    <xf numFmtId="0" fontId="3" fillId="0" borderId="0" xfId="0" applyNumberFormat="1" applyFont="1">
      <alignment vertical="center"/>
    </xf>
    <xf numFmtId="0" fontId="15" fillId="3" borderId="12" xfId="0" applyNumberFormat="1" applyFont="1" applyFill="1" applyBorder="1" applyAlignment="1">
      <alignment horizontal="center" vertical="center"/>
    </xf>
    <xf numFmtId="0" fontId="3" fillId="0" borderId="0" xfId="0" applyNumberFormat="1" applyFont="1" applyFill="1" applyBorder="1">
      <alignment vertical="center"/>
    </xf>
    <xf numFmtId="0" fontId="3" fillId="0" borderId="0" xfId="0" applyNumberFormat="1" applyFont="1" applyBorder="1">
      <alignment vertical="center"/>
    </xf>
    <xf numFmtId="3" fontId="0" fillId="0" borderId="1" xfId="0" applyNumberFormat="1" applyBorder="1">
      <alignment vertical="center"/>
    </xf>
    <xf numFmtId="0" fontId="0" fillId="0" borderId="1" xfId="0" applyFont="1" applyBorder="1">
      <alignment vertical="center"/>
    </xf>
    <xf numFmtId="0" fontId="3" fillId="0" borderId="2" xfId="0" applyFont="1" applyFill="1" applyBorder="1">
      <alignment vertical="center"/>
    </xf>
    <xf numFmtId="10" fontId="3" fillId="0" borderId="0" xfId="3" applyNumberFormat="1" applyFont="1" applyFill="1">
      <alignment vertical="center"/>
    </xf>
    <xf numFmtId="0" fontId="3" fillId="0" borderId="1" xfId="2" applyFont="1" applyFill="1" applyBorder="1" applyAlignment="1">
      <alignment horizontal="left" vertical="top" wrapText="1"/>
    </xf>
    <xf numFmtId="0" fontId="15" fillId="3" borderId="14" xfId="0" applyFont="1" applyFill="1" applyBorder="1" applyAlignment="1">
      <alignment horizontal="center" vertical="center"/>
    </xf>
    <xf numFmtId="14" fontId="2" fillId="0" borderId="17" xfId="0" applyNumberFormat="1" applyFont="1" applyFill="1" applyBorder="1" applyAlignment="1">
      <alignment horizontal="center" vertical="center" wrapText="1"/>
    </xf>
    <xf numFmtId="0" fontId="15" fillId="3" borderId="1" xfId="0" applyNumberFormat="1" applyFont="1" applyFill="1" applyBorder="1" applyAlignment="1">
      <alignment horizontal="center" vertical="center"/>
    </xf>
    <xf numFmtId="0" fontId="15" fillId="3" borderId="1" xfId="0" applyFont="1" applyFill="1" applyBorder="1" applyAlignment="1">
      <alignment horizontal="center" vertical="center"/>
    </xf>
    <xf numFmtId="0" fontId="13" fillId="2" borderId="1" xfId="0" applyFont="1" applyFill="1" applyBorder="1" applyAlignment="1">
      <alignment horizontal="center" vertical="center"/>
    </xf>
    <xf numFmtId="0" fontId="0" fillId="0" borderId="0" xfId="0">
      <alignment vertical="center"/>
    </xf>
    <xf numFmtId="14" fontId="0" fillId="0" borderId="0" xfId="0" applyNumberFormat="1">
      <alignment vertical="center"/>
    </xf>
    <xf numFmtId="166" fontId="12" fillId="2" borderId="4" xfId="0" applyNumberFormat="1" applyFont="1" applyFill="1" applyBorder="1" applyAlignment="1">
      <alignment horizontal="center" vertical="center" wrapText="1"/>
    </xf>
    <xf numFmtId="0" fontId="26" fillId="3" borderId="6" xfId="0" applyFont="1" applyFill="1" applyBorder="1" applyAlignment="1">
      <alignment horizontal="center" vertical="center" wrapText="1"/>
    </xf>
    <xf numFmtId="0" fontId="26" fillId="3" borderId="9" xfId="0" applyFont="1" applyFill="1" applyBorder="1" applyAlignment="1">
      <alignment horizontal="center" vertical="center" wrapText="1"/>
    </xf>
    <xf numFmtId="0" fontId="12" fillId="2" borderId="6" xfId="0" applyFont="1" applyFill="1" applyBorder="1" applyAlignment="1">
      <alignment horizontal="center" vertical="center" wrapText="1"/>
    </xf>
    <xf numFmtId="0" fontId="12" fillId="2" borderId="7" xfId="0" applyFont="1" applyFill="1" applyBorder="1" applyAlignment="1">
      <alignment horizontal="center" vertical="center" wrapText="1"/>
    </xf>
    <xf numFmtId="0" fontId="15" fillId="3" borderId="6" xfId="0" applyFont="1" applyFill="1" applyBorder="1" applyAlignment="1">
      <alignment horizontal="center" vertical="center" wrapText="1"/>
    </xf>
    <xf numFmtId="0" fontId="15" fillId="3" borderId="7" xfId="0" applyFont="1" applyFill="1" applyBorder="1" applyAlignment="1">
      <alignment horizontal="center" vertical="center" wrapText="1"/>
    </xf>
  </cellXfs>
  <cellStyles count="5">
    <cellStyle name="Comma [0]" xfId="1" builtinId="6"/>
    <cellStyle name="Normal" xfId="0" builtinId="0"/>
    <cellStyle name="Percent" xfId="3" builtinId="5"/>
    <cellStyle name="XLConnect.Boolean" xfId="4" xr:uid="{00000000-0005-0000-0000-000000000000}"/>
    <cellStyle name="표준 2" xfId="2" xr:uid="{00000000-0005-0000-0000-000004000000}"/>
  </cellStyles>
  <dxfs count="0"/>
  <tableStyles count="0" defaultTableStyle="TableStyleMedium9" defaultPivotStyle="PivotStyleLight16"/>
  <colors>
    <mruColors>
      <color rgb="FFFFFFCC"/>
      <color rgb="FF0000FF"/>
      <color rgb="FFFF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tiff"/><Relationship Id="rId3" Type="http://schemas.openxmlformats.org/officeDocument/2006/relationships/image" Target="../media/image3.tiff"/><Relationship Id="rId7" Type="http://schemas.openxmlformats.org/officeDocument/2006/relationships/image" Target="../media/image7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Relationship Id="rId6" Type="http://schemas.openxmlformats.org/officeDocument/2006/relationships/image" Target="../media/image6.tiff"/><Relationship Id="rId5" Type="http://schemas.openxmlformats.org/officeDocument/2006/relationships/image" Target="../media/image5.tiff"/><Relationship Id="rId4" Type="http://schemas.openxmlformats.org/officeDocument/2006/relationships/image" Target="../media/image4.tiff"/><Relationship Id="rId9" Type="http://schemas.openxmlformats.org/officeDocument/2006/relationships/image" Target="../media/image9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0</xdr:colOff>
      <xdr:row>7</xdr:row>
      <xdr:rowOff>0</xdr:rowOff>
    </xdr:from>
    <xdr:to>
      <xdr:col>30</xdr:col>
      <xdr:colOff>342900</xdr:colOff>
      <xdr:row>26</xdr:row>
      <xdr:rowOff>151782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AFEB3C1-6BE2-3448-B43E-8B9C6196FA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312900" y="1333500"/>
          <a:ext cx="6400800" cy="377128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20</xdr:col>
      <xdr:colOff>342900</xdr:colOff>
      <xdr:row>27</xdr:row>
      <xdr:rowOff>74965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54D201C-2CED-354E-850F-9FB742510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81900" y="1333500"/>
          <a:ext cx="6400800" cy="38849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10</xdr:col>
      <xdr:colOff>165100</xdr:colOff>
      <xdr:row>27</xdr:row>
      <xdr:rowOff>74965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95D95ED-CCED-7642-8E1E-3D98ADDC9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7333" y="1303867"/>
          <a:ext cx="6430434" cy="3800298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29</xdr:row>
      <xdr:rowOff>0</xdr:rowOff>
    </xdr:from>
    <xdr:to>
      <xdr:col>30</xdr:col>
      <xdr:colOff>342900</xdr:colOff>
      <xdr:row>48</xdr:row>
      <xdr:rowOff>38100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F220E7D-B74B-4648-B91C-39FEE1090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312900" y="5524500"/>
          <a:ext cx="6400800" cy="36576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20</xdr:col>
      <xdr:colOff>342900</xdr:colOff>
      <xdr:row>48</xdr:row>
      <xdr:rowOff>38100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757E467-3377-F844-86F4-3A5BEA346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81900" y="5524500"/>
          <a:ext cx="6400800" cy="36576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10</xdr:col>
      <xdr:colOff>165100</xdr:colOff>
      <xdr:row>48</xdr:row>
      <xdr:rowOff>38100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0068D74-2046-B343-9122-C628594BDA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3100" y="5524500"/>
          <a:ext cx="6400800" cy="3657600"/>
        </a:xfrm>
        <a:prstGeom prst="rect">
          <a:avLst/>
        </a:prstGeom>
      </xdr:spPr>
    </xdr:pic>
    <xdr:clientData/>
  </xdr:twoCellAnchor>
  <xdr:twoCellAnchor editAs="oneCell">
    <xdr:from>
      <xdr:col>21</xdr:col>
      <xdr:colOff>1</xdr:colOff>
      <xdr:row>50</xdr:row>
      <xdr:rowOff>0</xdr:rowOff>
    </xdr:from>
    <xdr:to>
      <xdr:col>30</xdr:col>
      <xdr:colOff>342901</xdr:colOff>
      <xdr:row>66</xdr:row>
      <xdr:rowOff>120272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F46E7B-7FBD-2942-9189-FEA590453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312901" y="9525000"/>
          <a:ext cx="6400800" cy="3168272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50</xdr:row>
      <xdr:rowOff>0</xdr:rowOff>
    </xdr:from>
    <xdr:to>
      <xdr:col>20</xdr:col>
      <xdr:colOff>342901</xdr:colOff>
      <xdr:row>66</xdr:row>
      <xdr:rowOff>120272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C78FEAD-B1CD-9048-B17C-FF67C2B4F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81901" y="9525000"/>
          <a:ext cx="6400800" cy="316827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50</xdr:row>
      <xdr:rowOff>0</xdr:rowOff>
    </xdr:from>
    <xdr:to>
      <xdr:col>10</xdr:col>
      <xdr:colOff>165101</xdr:colOff>
      <xdr:row>66</xdr:row>
      <xdr:rowOff>120272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5DF31BB-2901-1C44-BAD0-493EAEA9A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3101" y="9525000"/>
          <a:ext cx="6400800" cy="316827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solidFill>
          <a:srgbClr val="FFFF99"/>
        </a:solidFill>
        <a:ln w="6350">
          <a:solidFill>
            <a:schemeClr val="tx1"/>
          </a:solidFill>
        </a:ln>
      </a:spPr>
      <a:bodyPr vertOverflow="clip" rtlCol="0" anchor="ctr"/>
      <a:lstStyle>
        <a:defPPr algn="ctr">
          <a:defRPr sz="1100">
            <a:solidFill>
              <a:sysClr val="windowText" lastClr="000000"/>
            </a:solidFill>
          </a:defRPr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8.xml"/><Relationship Id="rId2" Type="http://schemas.openxmlformats.org/officeDocument/2006/relationships/vmlDrawing" Target="../drawings/vmlDrawing8.v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9.xml"/><Relationship Id="rId2" Type="http://schemas.openxmlformats.org/officeDocument/2006/relationships/vmlDrawing" Target="../drawings/vmlDrawing9.v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0.xml"/><Relationship Id="rId2" Type="http://schemas.openxmlformats.org/officeDocument/2006/relationships/vmlDrawing" Target="../drawings/vmlDrawing10.vml"/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1.xml"/><Relationship Id="rId2" Type="http://schemas.openxmlformats.org/officeDocument/2006/relationships/vmlDrawing" Target="../drawings/vmlDrawing11.vml"/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2.xml"/><Relationship Id="rId2" Type="http://schemas.openxmlformats.org/officeDocument/2006/relationships/vmlDrawing" Target="../drawings/vmlDrawing12.vml"/><Relationship Id="rId1" Type="http://schemas.openxmlformats.org/officeDocument/2006/relationships/printerSettings" Target="../printerSettings/printerSettings12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3.xml"/><Relationship Id="rId2" Type="http://schemas.openxmlformats.org/officeDocument/2006/relationships/vmlDrawing" Target="../drawings/vmlDrawing13.vml"/><Relationship Id="rId1" Type="http://schemas.openxmlformats.org/officeDocument/2006/relationships/printerSettings" Target="../printerSettings/printerSettings13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14.xml"/><Relationship Id="rId2" Type="http://schemas.openxmlformats.org/officeDocument/2006/relationships/vmlDrawing" Target="../drawings/vmlDrawing14.vml"/><Relationship Id="rId1" Type="http://schemas.openxmlformats.org/officeDocument/2006/relationships/printerSettings" Target="../printerSettings/printerSettings14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comments" Target="../comments15.xml"/><Relationship Id="rId2" Type="http://schemas.openxmlformats.org/officeDocument/2006/relationships/vmlDrawing" Target="../drawings/vmlDrawing15.vml"/><Relationship Id="rId1" Type="http://schemas.openxmlformats.org/officeDocument/2006/relationships/printerSettings" Target="../printerSettings/printerSettings15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comments" Target="../comments16.xml"/><Relationship Id="rId2" Type="http://schemas.openxmlformats.org/officeDocument/2006/relationships/vmlDrawing" Target="../drawings/vmlDrawing16.vml"/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B3:B10"/>
  <sheetViews>
    <sheetView zoomScale="70" zoomScaleNormal="70" workbookViewId="0">
      <selection activeCell="B4" sqref="B4"/>
    </sheetView>
  </sheetViews>
  <sheetFormatPr baseColWidth="10" defaultColWidth="8.83203125" defaultRowHeight="15"/>
  <cols>
    <col min="1" max="1" width="2.5" customWidth="1"/>
  </cols>
  <sheetData>
    <row r="3" spans="2:2" ht="19">
      <c r="B3" s="32" t="s">
        <v>105</v>
      </c>
    </row>
    <row r="4" spans="2:2" ht="19">
      <c r="B4" s="33" t="s">
        <v>27</v>
      </c>
    </row>
    <row r="5" spans="2:2" ht="19">
      <c r="B5" s="33" t="s">
        <v>63</v>
      </c>
    </row>
    <row r="6" spans="2:2" ht="19">
      <c r="B6" s="33" t="s">
        <v>64</v>
      </c>
    </row>
    <row r="7" spans="2:2" ht="19">
      <c r="B7" s="33" t="s">
        <v>65</v>
      </c>
    </row>
    <row r="8" spans="2:2" ht="19">
      <c r="B8" s="33" t="s">
        <v>66</v>
      </c>
    </row>
    <row r="9" spans="2:2" ht="19">
      <c r="B9" s="33" t="s">
        <v>67</v>
      </c>
    </row>
    <row r="10" spans="2:2" ht="19">
      <c r="B10" s="33" t="s">
        <v>104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I25"/>
  <sheetViews>
    <sheetView zoomScale="130" zoomScaleNormal="130" workbookViewId="0">
      <pane ySplit="1" topLeftCell="A3" activePane="bottomLeft" state="frozen"/>
      <selection activeCell="A9" sqref="A9"/>
      <selection pane="bottomLeft" activeCell="H22" sqref="H22"/>
    </sheetView>
  </sheetViews>
  <sheetFormatPr baseColWidth="10" defaultColWidth="9" defaultRowHeight="15"/>
  <cols>
    <col min="1" max="1" width="15.1640625" style="27" customWidth="1"/>
    <col min="2" max="2" width="19" style="27" customWidth="1"/>
    <col min="3" max="3" width="44.1640625" style="25" customWidth="1"/>
    <col min="4" max="4" width="15.1640625" style="25" bestFit="1" customWidth="1"/>
    <col min="5" max="5" width="11.5" style="25" customWidth="1"/>
    <col min="6" max="6" width="11.6640625" style="27" customWidth="1"/>
    <col min="7" max="7" width="12.1640625" style="29" customWidth="1"/>
    <col min="8" max="8" width="13.1640625" style="27" bestFit="1" customWidth="1"/>
    <col min="9" max="16384" width="9" style="27"/>
  </cols>
  <sheetData>
    <row r="1" spans="1:9" s="8" customFormat="1">
      <c r="A1" s="54" t="s">
        <v>96</v>
      </c>
      <c r="B1" s="54" t="s">
        <v>97</v>
      </c>
      <c r="C1" s="68" t="s">
        <v>8</v>
      </c>
      <c r="D1" s="68" t="s">
        <v>98</v>
      </c>
      <c r="E1" s="68" t="s">
        <v>99</v>
      </c>
      <c r="F1" s="68" t="s">
        <v>100</v>
      </c>
      <c r="G1" s="54" t="s">
        <v>101</v>
      </c>
      <c r="H1" s="26" t="s">
        <v>102</v>
      </c>
      <c r="I1" s="54" t="s">
        <v>271</v>
      </c>
    </row>
    <row r="2" spans="1:9" ht="17">
      <c r="A2" s="2">
        <v>44319</v>
      </c>
      <c r="B2" s="6" t="str">
        <f>VLOOKUP($I:$I,투자유니버스!$J:$K,2,0)</f>
        <v>KR7114260003</v>
      </c>
      <c r="C2" s="42" t="str">
        <f>VLOOKUP($B2,투자유니버스!$A:$H,2,0)</f>
        <v>KODEX 국고채3년</v>
      </c>
      <c r="D2" s="42" t="str">
        <f>VLOOKUP($B2,투자유니버스!$A:$H,5,0)</f>
        <v>저위험채권</v>
      </c>
      <c r="E2" s="42">
        <f>VLOOKUP($B2,투자유니버스!$A:$H,7,0)</f>
        <v>1</v>
      </c>
      <c r="F2" s="42" t="str">
        <f>VLOOKUP($B2,투자유니버스!$A:$H,8,0)</f>
        <v>N</v>
      </c>
      <c r="G2" s="46">
        <v>0.24</v>
      </c>
      <c r="H2" s="39" t="str">
        <f>IF(A2="","",IF(OR(B2="",B2="합계",C2="합계"),"",IF(COUNTIF(투자유니버스!A:A,B2)&gt;0,"O","X")))</f>
        <v>O</v>
      </c>
      <c r="I2" s="50" t="s">
        <v>225</v>
      </c>
    </row>
    <row r="3" spans="1:9" ht="17">
      <c r="A3" s="2">
        <v>44319</v>
      </c>
      <c r="B3" s="6" t="str">
        <f>VLOOKUP($I:$I,투자유니버스!$J:$K,2,0)</f>
        <v>KR7148070006</v>
      </c>
      <c r="C3" s="42" t="str">
        <f>VLOOKUP($B3,투자유니버스!$A:$H,2,0)</f>
        <v>KOSEF 국고채10년</v>
      </c>
      <c r="D3" s="42" t="str">
        <f>VLOOKUP($B3,투자유니버스!$A:$H,5,0)</f>
        <v>채권</v>
      </c>
      <c r="E3" s="42">
        <f>VLOOKUP($B3,투자유니버스!$A:$H,7,0)</f>
        <v>2</v>
      </c>
      <c r="F3" s="42" t="str">
        <f>VLOOKUP($B3,투자유니버스!$A:$H,8,0)</f>
        <v>N</v>
      </c>
      <c r="G3" s="46">
        <v>0.24</v>
      </c>
      <c r="H3" s="39" t="str">
        <f>IF(A3="","",IF(OR(B3="",B3="합계",C3="합계"),"",IF(COUNTIF(투자유니버스!A:A,B3)&gt;0,"O","X")))</f>
        <v>O</v>
      </c>
      <c r="I3" s="50" t="s">
        <v>238</v>
      </c>
    </row>
    <row r="4" spans="1:9" ht="17">
      <c r="A4" s="2">
        <v>44319</v>
      </c>
      <c r="B4" s="6" t="str">
        <f>VLOOKUP($I:$I,투자유니버스!$J:$K,2,0)</f>
        <v>KR7069500007</v>
      </c>
      <c r="C4" s="42" t="str">
        <f>VLOOKUP($B4,투자유니버스!$A:$H,2,0)</f>
        <v>KODEX 200</v>
      </c>
      <c r="D4" s="42" t="str">
        <f>VLOOKUP($B4,투자유니버스!$A:$H,5,0)</f>
        <v>주식</v>
      </c>
      <c r="E4" s="42">
        <f>VLOOKUP($B4,투자유니버스!$A:$H,7,0)</f>
        <v>4</v>
      </c>
      <c r="F4" s="42" t="str">
        <f>VLOOKUP($B4,투자유니버스!$A:$H,8,0)</f>
        <v>Y</v>
      </c>
      <c r="G4" s="46">
        <v>0.16567000000000001</v>
      </c>
      <c r="H4" s="39" t="str">
        <f>IF(A4="","",IF(OR(B4="",B4="합계",C4="합계"),"",IF(COUNTIF(투자유니버스!A:A,B4)&gt;0,"O","X")))</f>
        <v>O</v>
      </c>
      <c r="I4" s="50" t="s">
        <v>229</v>
      </c>
    </row>
    <row r="5" spans="1:9" ht="17">
      <c r="A5" s="2">
        <v>44319</v>
      </c>
      <c r="B5" s="6" t="str">
        <f>VLOOKUP($I:$I,투자유니버스!$J:$K,2,0)</f>
        <v>KR7251350005</v>
      </c>
      <c r="C5" s="42" t="str">
        <f>VLOOKUP($B5,투자유니버스!$A:$H,2,0)</f>
        <v>KODEX 선진국MSCI World</v>
      </c>
      <c r="D5" s="42" t="str">
        <f>VLOOKUP($B5,투자유니버스!$A:$H,5,0)</f>
        <v>주식</v>
      </c>
      <c r="E5" s="42">
        <f>VLOOKUP($B5,투자유니버스!$A:$H,7,0)</f>
        <v>4</v>
      </c>
      <c r="F5" s="42" t="str">
        <f>VLOOKUP($B5,투자유니버스!$A:$H,8,0)</f>
        <v>Y</v>
      </c>
      <c r="G5" s="46">
        <v>0.117412</v>
      </c>
      <c r="H5" s="39" t="str">
        <f>IF(A5="","",IF(OR(B5="",B5="합계",C5="합계"),"",IF(COUNTIF(투자유니버스!A:A,B5)&gt;0,"O","X")))</f>
        <v>O</v>
      </c>
      <c r="I5" s="50" t="s">
        <v>230</v>
      </c>
    </row>
    <row r="6" spans="1:9" ht="17">
      <c r="A6" s="2">
        <v>44319</v>
      </c>
      <c r="B6" s="6" t="str">
        <f>VLOOKUP($I:$I,투자유니버스!$J:$K,2,0)</f>
        <v>KR7273130005</v>
      </c>
      <c r="C6" s="42" t="str">
        <f>VLOOKUP($B6,투자유니버스!$A:$H,2,0)</f>
        <v>KODEX 종합채권(AA-이상)액티브</v>
      </c>
      <c r="D6" s="42" t="str">
        <f>VLOOKUP($B6,투자유니버스!$A:$H,5,0)</f>
        <v>채권</v>
      </c>
      <c r="E6" s="42">
        <f>VLOOKUP($B6,투자유니버스!$A:$H,7,0)</f>
        <v>2</v>
      </c>
      <c r="F6" s="42" t="str">
        <f>VLOOKUP($B6,투자유니버스!$A:$H,8,0)</f>
        <v>N</v>
      </c>
      <c r="G6" s="46">
        <v>0.1</v>
      </c>
      <c r="H6" s="39" t="str">
        <f>IF(A6="","",IF(OR(B6="",B6="합계",C6="합계"),"",IF(COUNTIF(투자유니버스!A:A,B6)&gt;0,"O","X")))</f>
        <v>O</v>
      </c>
      <c r="I6" s="50" t="s">
        <v>231</v>
      </c>
    </row>
    <row r="7" spans="1:9" ht="17">
      <c r="A7" s="2">
        <v>44319</v>
      </c>
      <c r="B7" s="6" t="str">
        <f>VLOOKUP($I:$I,투자유니버스!$J:$K,2,0)</f>
        <v>KR7157490004</v>
      </c>
      <c r="C7" s="42" t="str">
        <f>VLOOKUP($B7,투자유니버스!$A:$H,2,0)</f>
        <v>TIGER 소프트웨어</v>
      </c>
      <c r="D7" s="42" t="str">
        <f>VLOOKUP($B7,투자유니버스!$A:$H,5,0)</f>
        <v>고위험주식</v>
      </c>
      <c r="E7" s="42">
        <f>VLOOKUP($B7,투자유니버스!$A:$H,7,0)</f>
        <v>5</v>
      </c>
      <c r="F7" s="42" t="str">
        <f>VLOOKUP($B7,투자유니버스!$A:$H,8,0)</f>
        <v>Y</v>
      </c>
      <c r="G7" s="46">
        <v>8.4000000000000005E-2</v>
      </c>
      <c r="H7" s="39" t="str">
        <f>IF(A7="","",IF(OR(B7="",B7="합계",C7="합계"),"",IF(COUNTIF(투자유니버스!A:A,B7)&gt;0,"O","X")))</f>
        <v>O</v>
      </c>
      <c r="I7" s="50" t="s">
        <v>264</v>
      </c>
    </row>
    <row r="8" spans="1:9" ht="17">
      <c r="A8" s="2">
        <v>44319</v>
      </c>
      <c r="B8" s="6" t="str">
        <f>VLOOKUP($I:$I,투자유니버스!$J:$K,2,0)</f>
        <v>KR7292150000</v>
      </c>
      <c r="C8" s="42" t="str">
        <f>VLOOKUP($B8,투자유니버스!$A:$H,2,0)</f>
        <v>TIGER TOP10</v>
      </c>
      <c r="D8" s="42" t="str">
        <f>VLOOKUP($B8,투자유니버스!$A:$H,5,0)</f>
        <v>주식</v>
      </c>
      <c r="E8" s="42">
        <f>VLOOKUP($B8,투자유니버스!$A:$H,7,0)</f>
        <v>4</v>
      </c>
      <c r="F8" s="42" t="str">
        <f>VLOOKUP($B8,투자유니버스!$A:$H,8,0)</f>
        <v>Y</v>
      </c>
      <c r="G8" s="46">
        <v>3.2918000000000003E-2</v>
      </c>
      <c r="H8" s="39" t="str">
        <f>IF(A8="","",IF(OR(B8="",B8="합계",C8="합계"),"",IF(COUNTIF(투자유니버스!A:A,B8)&gt;0,"O","X")))</f>
        <v>O</v>
      </c>
      <c r="I8" s="50" t="s">
        <v>233</v>
      </c>
    </row>
    <row r="9" spans="1:9" ht="17">
      <c r="A9" s="2">
        <v>44319</v>
      </c>
      <c r="B9" s="6" t="str">
        <f>VLOOKUP($I:$I,투자유니버스!$J:$K,2,0)</f>
        <v>KR7237370002</v>
      </c>
      <c r="C9" s="42" t="str">
        <f>VLOOKUP($B9,투자유니버스!$A:$H,2,0)</f>
        <v>KODEX 배당성장채권혼합</v>
      </c>
      <c r="D9" s="42" t="str">
        <f>VLOOKUP($B9,투자유니버스!$A:$H,5,0)</f>
        <v>대체</v>
      </c>
      <c r="E9" s="42">
        <f>VLOOKUP($B9,투자유니버스!$A:$H,7,0)</f>
        <v>3</v>
      </c>
      <c r="F9" s="42" t="str">
        <f>VLOOKUP($B9,투자유니버스!$A:$H,8,0)</f>
        <v>N</v>
      </c>
      <c r="G9" s="46">
        <v>0.02</v>
      </c>
      <c r="H9" s="39" t="str">
        <f>IF(A9="","",IF(OR(B9="",B9="합계",C9="합계"),"",IF(COUNTIF(투자유니버스!A:A,B9)&gt;0,"O","X")))</f>
        <v>O</v>
      </c>
      <c r="I9" s="50" t="s">
        <v>232</v>
      </c>
    </row>
    <row r="10" spans="1:9" ht="17">
      <c r="A10" s="2">
        <v>44319</v>
      </c>
      <c r="B10" s="6" t="s">
        <v>59</v>
      </c>
      <c r="C10" s="42"/>
      <c r="D10" s="42"/>
      <c r="E10" s="42"/>
      <c r="F10" s="42"/>
      <c r="G10" s="46">
        <f>SUM(G2:G9)</f>
        <v>0.99999999999999989</v>
      </c>
      <c r="H10" s="39" t="str">
        <f>IF(A10="","",IF(OR(B10="",B10="합계",C10="합계"),"",IF(COUNTIF(투자유니버스!A:A,B10)&gt;0,"O","X")))</f>
        <v/>
      </c>
      <c r="I10" s="50"/>
    </row>
    <row r="11" spans="1:9" ht="17">
      <c r="A11" s="2">
        <v>44349</v>
      </c>
      <c r="B11" s="6" t="str">
        <f>VLOOKUP($I:$I,투자유니버스!$J:$K,2,0)</f>
        <v>KR7114260003</v>
      </c>
      <c r="C11" s="42" t="str">
        <f>VLOOKUP($B11,투자유니버스!$A:$H,2,0)</f>
        <v>KODEX 국고채3년</v>
      </c>
      <c r="D11" s="42" t="str">
        <f>VLOOKUP($B11,투자유니버스!$A:$H,5,0)</f>
        <v>저위험채권</v>
      </c>
      <c r="E11" s="42">
        <f>VLOOKUP($B11,투자유니버스!$A:$H,7,0)</f>
        <v>1</v>
      </c>
      <c r="F11" s="42" t="str">
        <f>VLOOKUP($B11,투자유니버스!$A:$H,8,0)</f>
        <v>N</v>
      </c>
      <c r="G11" s="46">
        <v>0.24</v>
      </c>
      <c r="H11" s="39" t="str">
        <f>IF(A11="","",IF(OR(B11="",B11="합계",C11="합계"),"",IF(COUNTIF(투자유니버스!A:A,B11)&gt;0,"O","X")))</f>
        <v>O</v>
      </c>
      <c r="I11" s="50" t="s">
        <v>225</v>
      </c>
    </row>
    <row r="12" spans="1:9" ht="17">
      <c r="A12" s="2">
        <v>44349</v>
      </c>
      <c r="B12" s="6" t="str">
        <f>VLOOKUP($I:$I,투자유니버스!$J:$K,2,0)</f>
        <v>KR7148070006</v>
      </c>
      <c r="C12" s="42" t="str">
        <f>VLOOKUP($B12,투자유니버스!$A:$H,2,0)</f>
        <v>KOSEF 국고채10년</v>
      </c>
      <c r="D12" s="42" t="str">
        <f>VLOOKUP($B12,투자유니버스!$A:$H,5,0)</f>
        <v>채권</v>
      </c>
      <c r="E12" s="42">
        <f>VLOOKUP($B12,투자유니버스!$A:$H,7,0)</f>
        <v>2</v>
      </c>
      <c r="F12" s="42" t="str">
        <f>VLOOKUP($B12,투자유니버스!$A:$H,8,0)</f>
        <v>N</v>
      </c>
      <c r="G12" s="46">
        <v>0.24</v>
      </c>
      <c r="H12" s="39" t="str">
        <f>IF(A12="","",IF(OR(B12="",B12="합계",C12="합계"),"",IF(COUNTIF(투자유니버스!A:A,B12)&gt;0,"O","X")))</f>
        <v>O</v>
      </c>
      <c r="I12" s="50" t="s">
        <v>238</v>
      </c>
    </row>
    <row r="13" spans="1:9" ht="17">
      <c r="A13" s="2">
        <v>44349</v>
      </c>
      <c r="B13" s="6" t="str">
        <f>VLOOKUP($I:$I,투자유니버스!$J:$K,2,0)</f>
        <v>KR7069500007</v>
      </c>
      <c r="C13" s="42" t="str">
        <f>VLOOKUP($B13,투자유니버스!$A:$H,2,0)</f>
        <v>KODEX 200</v>
      </c>
      <c r="D13" s="42" t="str">
        <f>VLOOKUP($B13,투자유니버스!$A:$H,5,0)</f>
        <v>주식</v>
      </c>
      <c r="E13" s="42">
        <f>VLOOKUP($B13,투자유니버스!$A:$H,7,0)</f>
        <v>4</v>
      </c>
      <c r="F13" s="42" t="str">
        <f>VLOOKUP($B13,투자유니버스!$A:$H,8,0)</f>
        <v>Y</v>
      </c>
      <c r="G13" s="29">
        <v>0.16869500000000004</v>
      </c>
      <c r="H13" s="39" t="str">
        <f>IF(A13="","",IF(OR(B13="",B13="합계",C13="합계"),"",IF(COUNTIF(투자유니버스!A:A,B13)&gt;0,"O","X")))</f>
        <v>O</v>
      </c>
      <c r="I13" s="50" t="s">
        <v>229</v>
      </c>
    </row>
    <row r="14" spans="1:9" ht="17">
      <c r="A14" s="2">
        <v>44349</v>
      </c>
      <c r="B14" s="6" t="str">
        <f>VLOOKUP($I:$I,투자유니버스!$J:$K,2,0)</f>
        <v>KR7251350005</v>
      </c>
      <c r="C14" s="42" t="str">
        <f>VLOOKUP($B14,투자유니버스!$A:$H,2,0)</f>
        <v>KODEX 선진국MSCI World</v>
      </c>
      <c r="D14" s="42" t="str">
        <f>VLOOKUP($B14,투자유니버스!$A:$H,5,0)</f>
        <v>주식</v>
      </c>
      <c r="E14" s="42">
        <f>VLOOKUP($B14,투자유니버스!$A:$H,7,0)</f>
        <v>4</v>
      </c>
      <c r="F14" s="42" t="str">
        <f>VLOOKUP($B14,투자유니버스!$A:$H,8,0)</f>
        <v>Y</v>
      </c>
      <c r="G14" s="46">
        <v>0.129</v>
      </c>
      <c r="H14" s="39" t="str">
        <f>IF(A14="","",IF(OR(B14="",B14="합계",C14="합계"),"",IF(COUNTIF(투자유니버스!A:A,B14)&gt;0,"O","X")))</f>
        <v>O</v>
      </c>
      <c r="I14" s="50" t="s">
        <v>230</v>
      </c>
    </row>
    <row r="15" spans="1:9" ht="17">
      <c r="A15" s="2">
        <v>44349</v>
      </c>
      <c r="B15" s="6" t="str">
        <f>VLOOKUP($I:$I,투자유니버스!$J:$K,2,0)</f>
        <v>KR7273130005</v>
      </c>
      <c r="C15" s="42" t="str">
        <f>VLOOKUP($B15,투자유니버스!$A:$H,2,0)</f>
        <v>KODEX 종합채권(AA-이상)액티브</v>
      </c>
      <c r="D15" s="42" t="str">
        <f>VLOOKUP($B15,투자유니버스!$A:$H,5,0)</f>
        <v>채권</v>
      </c>
      <c r="E15" s="42">
        <f>VLOOKUP($B15,투자유니버스!$A:$H,7,0)</f>
        <v>2</v>
      </c>
      <c r="F15" s="42" t="str">
        <f>VLOOKUP($B15,투자유니버스!$A:$H,8,0)</f>
        <v>N</v>
      </c>
      <c r="G15" s="46">
        <v>0.1</v>
      </c>
      <c r="H15" s="39" t="str">
        <f>IF(A15="","",IF(OR(B15="",B15="합계",C15="합계"),"",IF(COUNTIF(투자유니버스!A:A,B15)&gt;0,"O","X")))</f>
        <v>O</v>
      </c>
      <c r="I15" s="50" t="s">
        <v>231</v>
      </c>
    </row>
    <row r="16" spans="1:9" ht="17">
      <c r="A16" s="2">
        <v>44349</v>
      </c>
      <c r="B16" s="6" t="str">
        <f>VLOOKUP($I:$I,투자유니버스!$J:$K,2,0)</f>
        <v>KR7157490004</v>
      </c>
      <c r="C16" s="42" t="str">
        <f>VLOOKUP($B16,투자유니버스!$A:$H,2,0)</f>
        <v>TIGER 소프트웨어</v>
      </c>
      <c r="D16" s="42" t="str">
        <f>VLOOKUP($B16,투자유니버스!$A:$H,5,0)</f>
        <v>고위험주식</v>
      </c>
      <c r="E16" s="42">
        <f>VLOOKUP($B16,투자유니버스!$A:$H,7,0)</f>
        <v>5</v>
      </c>
      <c r="F16" s="42" t="str">
        <f>VLOOKUP($B16,투자유니버스!$A:$H,8,0)</f>
        <v>Y</v>
      </c>
      <c r="G16" s="46">
        <v>8.4000000000000005E-2</v>
      </c>
      <c r="H16" s="39" t="str">
        <f>IF(A16="","",IF(OR(B16="",B16="합계",C16="합계"),"",IF(COUNTIF(투자유니버스!A:A,B16)&gt;0,"O","X")))</f>
        <v>O</v>
      </c>
      <c r="I16" s="50" t="s">
        <v>264</v>
      </c>
    </row>
    <row r="17" spans="1:9" ht="17">
      <c r="A17" s="2">
        <v>44349</v>
      </c>
      <c r="B17" s="6" t="str">
        <f>VLOOKUP($I:$I,투자유니버스!$J:$K,2,0)</f>
        <v>KR7292150000</v>
      </c>
      <c r="C17" s="42" t="str">
        <f>VLOOKUP($B17,투자유니버스!$A:$H,2,0)</f>
        <v>TIGER TOP10</v>
      </c>
      <c r="D17" s="42" t="str">
        <f>VLOOKUP($B17,투자유니버스!$A:$H,5,0)</f>
        <v>주식</v>
      </c>
      <c r="E17" s="42">
        <f>VLOOKUP($B17,투자유니버스!$A:$H,7,0)</f>
        <v>4</v>
      </c>
      <c r="F17" s="42" t="str">
        <f>VLOOKUP($B17,투자유니버스!$A:$H,8,0)</f>
        <v>Y</v>
      </c>
      <c r="G17" s="46">
        <v>1.8304999999999998E-2</v>
      </c>
      <c r="H17" s="39" t="str">
        <f>IF(A17="","",IF(OR(B17="",B17="합계",C17="합계"),"",IF(COUNTIF(투자유니버스!A:A,B17)&gt;0,"O","X")))</f>
        <v>O</v>
      </c>
      <c r="I17" s="50" t="s">
        <v>233</v>
      </c>
    </row>
    <row r="18" spans="1:9" ht="17">
      <c r="A18" s="2">
        <v>44349</v>
      </c>
      <c r="B18" s="6" t="str">
        <f>VLOOKUP($I:$I,투자유니버스!$J:$K,2,0)</f>
        <v>KR7237370002</v>
      </c>
      <c r="C18" s="42" t="str">
        <f>VLOOKUP($B18,투자유니버스!$A:$H,2,0)</f>
        <v>KODEX 배당성장채권혼합</v>
      </c>
      <c r="D18" s="42" t="str">
        <f>VLOOKUP($B18,투자유니버스!$A:$H,5,0)</f>
        <v>대체</v>
      </c>
      <c r="E18" s="42">
        <f>VLOOKUP($B18,투자유니버스!$A:$H,7,0)</f>
        <v>3</v>
      </c>
      <c r="F18" s="42" t="str">
        <f>VLOOKUP($B18,투자유니버스!$A:$H,8,0)</f>
        <v>N</v>
      </c>
      <c r="G18" s="46">
        <v>0.02</v>
      </c>
      <c r="H18" s="39" t="str">
        <f>IF(A18="","",IF(OR(B18="",B18="합계",C18="합계"),"",IF(COUNTIF(투자유니버스!A:A,B18)&gt;0,"O","X")))</f>
        <v>O</v>
      </c>
      <c r="I18" s="50" t="s">
        <v>232</v>
      </c>
    </row>
    <row r="19" spans="1:9" ht="17">
      <c r="A19" s="2">
        <v>44349</v>
      </c>
      <c r="B19" s="6" t="s">
        <v>303</v>
      </c>
      <c r="C19" s="42"/>
      <c r="D19" s="42"/>
      <c r="E19" s="42"/>
      <c r="F19" s="42"/>
      <c r="G19" s="46">
        <f>SUM(G11:G18)</f>
        <v>1</v>
      </c>
      <c r="H19" s="39" t="str">
        <f>IF(A19="","",IF(OR(B19="",B19="합계",C19="합계"),"",IF(COUNTIF(투자유니버스!A:A,B19)&gt;0,"O","X")))</f>
        <v/>
      </c>
      <c r="I19" s="50"/>
    </row>
    <row r="20" spans="1:9">
      <c r="H20" s="14" t="str">
        <f>IF(A20="","",IF(OR(B20="",B20="합계",C20="합계"),"",IF(COUNTIF(투자유니버스!A:A,B20)&gt;0,"O","X")))</f>
        <v/>
      </c>
    </row>
    <row r="21" spans="1:9">
      <c r="H21" s="14" t="str">
        <f>IF(A21="","",IF(OR(B21="",B21="합계",C21="합계"),"",IF(COUNTIF(투자유니버스!A:A,B21)&gt;0,"O","X")))</f>
        <v/>
      </c>
    </row>
    <row r="22" spans="1:9">
      <c r="H22" s="14" t="str">
        <f>IF(A22="","",IF(OR(B22="",B22="합계",C22="합계"),"",IF(COUNTIF(투자유니버스!A:A,B22)&gt;0,"O","X")))</f>
        <v/>
      </c>
    </row>
    <row r="23" spans="1:9">
      <c r="H23" s="14" t="str">
        <f>IF(A23="","",IF(OR(B23="",B23="합계",C23="합계"),"",IF(COUNTIF(투자유니버스!A:A,B23)&gt;0,"O","X")))</f>
        <v/>
      </c>
    </row>
    <row r="24" spans="1:9">
      <c r="H24" s="14" t="str">
        <f>IF(A24="","",IF(OR(B24="",B24="합계",C24="합계"),"",IF(COUNTIF(투자유니버스!A:A,B24)&gt;0,"O","X")))</f>
        <v/>
      </c>
    </row>
    <row r="25" spans="1:9">
      <c r="H25" s="14" t="str">
        <f>IF(A25="","",IF(OR(B25="",B25="합계",C25="합계"),"",IF(COUNTIF(투자유니버스!A:A,B25)&gt;0,"O","X")))</f>
        <v/>
      </c>
    </row>
  </sheetData>
  <phoneticPr fontId="1" type="noConversion"/>
  <dataValidations disablePrompts="1" count="1">
    <dataValidation type="list" allowBlank="1" showInputMessage="1" showErrorMessage="1" sqref="E204:E1048576" xr:uid="{00000000-0002-0000-0900-000000000000}">
      <formula1>"Y,N"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M42"/>
  <sheetViews>
    <sheetView zoomScale="85" zoomScaleNormal="85" workbookViewId="0">
      <pane ySplit="4" topLeftCell="A5" activePane="bottomLeft" state="frozen"/>
      <selection activeCell="G5" sqref="G5"/>
      <selection pane="bottomLeft" activeCell="O12" sqref="O12"/>
    </sheetView>
  </sheetViews>
  <sheetFormatPr baseColWidth="10" defaultColWidth="9" defaultRowHeight="15"/>
  <cols>
    <col min="1" max="1" width="14" style="5" customWidth="1"/>
    <col min="2" max="2" width="15.1640625" style="5" customWidth="1"/>
    <col min="3" max="3" width="15.33203125" style="73" customWidth="1"/>
    <col min="4" max="4" width="19" style="5" customWidth="1"/>
    <col min="5" max="5" width="44.1640625" style="8" customWidth="1"/>
    <col min="6" max="6" width="15.1640625" style="8" bestFit="1" customWidth="1"/>
    <col min="7" max="7" width="11.6640625" style="5" customWidth="1"/>
    <col min="8" max="8" width="12.6640625" style="8" customWidth="1"/>
    <col min="9" max="12" width="12.1640625" style="30" customWidth="1"/>
    <col min="13" max="13" width="31.1640625" style="8" customWidth="1"/>
    <col min="14" max="14" width="10.83203125" style="5" bestFit="1" customWidth="1"/>
    <col min="15" max="16384" width="9" style="5"/>
  </cols>
  <sheetData>
    <row r="1" spans="1:13" ht="36">
      <c r="A1" s="55" t="s">
        <v>281</v>
      </c>
      <c r="B1" s="56" t="s">
        <v>282</v>
      </c>
      <c r="C1" s="71" t="s">
        <v>83</v>
      </c>
      <c r="D1" s="55" t="s">
        <v>84</v>
      </c>
    </row>
    <row r="2" spans="1:13">
      <c r="A2" s="9" t="s">
        <v>280</v>
      </c>
      <c r="B2" s="9" t="s">
        <v>283</v>
      </c>
      <c r="C2" s="9">
        <v>8110741001</v>
      </c>
      <c r="D2" s="28">
        <v>700000</v>
      </c>
    </row>
    <row r="3" spans="1:13" ht="6" customHeight="1"/>
    <row r="4" spans="1:13" s="8" customFormat="1">
      <c r="A4" s="53" t="s">
        <v>80</v>
      </c>
      <c r="B4" s="54" t="s">
        <v>21</v>
      </c>
      <c r="C4" s="74" t="s">
        <v>22</v>
      </c>
      <c r="D4" s="54" t="s">
        <v>10</v>
      </c>
      <c r="E4" s="68" t="s">
        <v>8</v>
      </c>
      <c r="F4" s="68" t="s">
        <v>24</v>
      </c>
      <c r="G4" s="54" t="s">
        <v>81</v>
      </c>
      <c r="H4" s="54" t="s">
        <v>5</v>
      </c>
      <c r="I4" s="68" t="s">
        <v>55</v>
      </c>
      <c r="J4" s="69" t="s">
        <v>56</v>
      </c>
      <c r="K4" s="69" t="s">
        <v>82</v>
      </c>
      <c r="L4" s="69" t="s">
        <v>107</v>
      </c>
      <c r="M4" s="54" t="s">
        <v>6</v>
      </c>
    </row>
    <row r="5" spans="1:13" s="1" customFormat="1" ht="17">
      <c r="A5" s="2">
        <v>44319</v>
      </c>
      <c r="B5" s="2">
        <v>44319</v>
      </c>
      <c r="C5" s="70" t="s">
        <v>31</v>
      </c>
      <c r="D5" s="22" t="s">
        <v>120</v>
      </c>
      <c r="E5" s="42" t="str">
        <f>VLOOKUP($D5,투자유니버스!$A:$H,2,0)</f>
        <v>KODEX 200</v>
      </c>
      <c r="F5" s="42" t="str">
        <f>VLOOKUP($D5,투자유니버스!$A:$H,5,0)</f>
        <v>주식</v>
      </c>
      <c r="G5" s="22">
        <v>3</v>
      </c>
      <c r="H5" s="77">
        <v>126075</v>
      </c>
      <c r="I5" s="46">
        <f t="shared" ref="I5:I13" si="0">H5/SUMIF(B:B,B5,H:H)</f>
        <v>0.18103819643882826</v>
      </c>
      <c r="J5" s="46">
        <f>SUMIFS('MP내역(중립)'!G:G,'MP내역(중립)'!A:A,A5,'MP내역(중립)'!B:B,D5)</f>
        <v>0.16567000000000001</v>
      </c>
      <c r="K5" s="46">
        <f>ABS(I5-J5)</f>
        <v>1.5368196438828252E-2</v>
      </c>
      <c r="L5" s="70">
        <f>IF(RIGHT(C5,2)="매수",IF(I5&lt;J5,INT((SUMIF(B:B,B5,H:H)*0.95*K5)/SUMIFS(전체매매내역!I:I,전체매매내역!A:A,B5,전체매매내역!D:D,$C$2,전체매매내역!F:F,D5)),0),0)</f>
        <v>0</v>
      </c>
      <c r="M5" s="42"/>
    </row>
    <row r="6" spans="1:13" s="1" customFormat="1" ht="17">
      <c r="A6" s="2">
        <v>44319</v>
      </c>
      <c r="B6" s="2">
        <v>44319</v>
      </c>
      <c r="C6" s="70" t="s">
        <v>31</v>
      </c>
      <c r="D6" s="22" t="s">
        <v>121</v>
      </c>
      <c r="E6" s="42" t="str">
        <f>VLOOKUP($D6,투자유니버스!$A:$H,2,0)</f>
        <v>KODEX 국고채3년</v>
      </c>
      <c r="F6" s="42" t="str">
        <f>VLOOKUP($D6,투자유니버스!$A:$H,5,0)</f>
        <v>저위험채권</v>
      </c>
      <c r="G6" s="22">
        <v>3</v>
      </c>
      <c r="H6" s="77">
        <v>174120</v>
      </c>
      <c r="I6" s="46">
        <f t="shared" si="0"/>
        <v>0.25002871912693853</v>
      </c>
      <c r="J6" s="46">
        <f>SUMIFS('MP내역(중립)'!G:G,'MP내역(중립)'!A:A,A6,'MP내역(중립)'!B:B,D6)</f>
        <v>0.24</v>
      </c>
      <c r="K6" s="46">
        <f t="shared" ref="K6:K13" si="1">ABS(I6-J6)</f>
        <v>1.0028719126938535E-2</v>
      </c>
      <c r="L6" s="70">
        <f>IF(RIGHT(C6,2)="매수",IF(I6&lt;J6,INT((SUMIF(B:B,B6,H:H)*0.95*K6)/SUMIFS(전체매매내역!I:I,전체매매내역!A:A,B6,전체매매내역!D:D,$C$2,전체매매내역!F:F,D6)),0),0)</f>
        <v>0</v>
      </c>
      <c r="M6" s="42"/>
    </row>
    <row r="7" spans="1:13" s="1" customFormat="1" ht="17">
      <c r="A7" s="2">
        <v>44319</v>
      </c>
      <c r="B7" s="2">
        <v>44319</v>
      </c>
      <c r="C7" s="70" t="s">
        <v>31</v>
      </c>
      <c r="D7" s="22" t="s">
        <v>129</v>
      </c>
      <c r="E7" s="42" t="str">
        <f>VLOOKUP($D7,투자유니버스!$A:$H,2,0)</f>
        <v>KOSEF 국고채10년</v>
      </c>
      <c r="F7" s="42" t="str">
        <f>VLOOKUP($D7,투자유니버스!$A:$H,5,0)</f>
        <v>채권</v>
      </c>
      <c r="G7" s="22">
        <v>1</v>
      </c>
      <c r="H7" s="77">
        <v>119630</v>
      </c>
      <c r="I7" s="46">
        <f t="shared" si="0"/>
        <v>0.1717834577828834</v>
      </c>
      <c r="J7" s="46">
        <f>SUMIFS('MP내역(중립)'!G:G,'MP내역(중립)'!A:A,A7,'MP내역(중립)'!B:B,D7)</f>
        <v>0.24</v>
      </c>
      <c r="K7" s="46">
        <f t="shared" si="1"/>
        <v>6.8216542217116594E-2</v>
      </c>
      <c r="L7" s="70">
        <f>IF(RIGHT(C7,2)="매수",IF(I7&lt;J7,INT((SUMIF(B:B,B7,H:H)*0.95*K7)/SUMIFS(전체매매내역!I:I,전체매매내역!A:A,B7,전체매매내역!D:D,$C$2,전체매매내역!F:F,D7)),0),0)</f>
        <v>0</v>
      </c>
      <c r="M7" s="42"/>
    </row>
    <row r="8" spans="1:13" s="1" customFormat="1" ht="17">
      <c r="A8" s="2">
        <v>44319</v>
      </c>
      <c r="B8" s="2">
        <v>44319</v>
      </c>
      <c r="C8" s="70" t="s">
        <v>31</v>
      </c>
      <c r="D8" s="22" t="s">
        <v>130</v>
      </c>
      <c r="E8" s="42" t="str">
        <f>VLOOKUP($D8,투자유니버스!$A:$H,2,0)</f>
        <v>TIGER 소프트웨어</v>
      </c>
      <c r="F8" s="42" t="str">
        <f>VLOOKUP($D8,투자유니버스!$A:$H,5,0)</f>
        <v>고위험주식</v>
      </c>
      <c r="G8" s="22">
        <v>3</v>
      </c>
      <c r="H8" s="77">
        <v>50145</v>
      </c>
      <c r="I8" s="46">
        <f t="shared" si="0"/>
        <v>7.200603101665709E-2</v>
      </c>
      <c r="J8" s="46">
        <f>SUMIFS('MP내역(중립)'!G:G,'MP내역(중립)'!A:A,A8,'MP내역(중립)'!B:B,D8)</f>
        <v>8.4000000000000005E-2</v>
      </c>
      <c r="K8" s="46">
        <f t="shared" si="1"/>
        <v>1.1993968983342915E-2</v>
      </c>
      <c r="L8" s="70">
        <f>IF(RIGHT(C8,2)="매수",IF(I8&lt;J8,INT((SUMIF(B:B,B8,H:H)*0.95*K8)/SUMIFS(전체매매내역!I:I,전체매매내역!A:A,B8,전체매매내역!D:D,$C$2,전체매매내역!F:F,D8)),0),0)</f>
        <v>0</v>
      </c>
      <c r="M8" s="42"/>
    </row>
    <row r="9" spans="1:13" s="1" customFormat="1" ht="17">
      <c r="A9" s="2">
        <v>44319</v>
      </c>
      <c r="B9" s="2">
        <v>44319</v>
      </c>
      <c r="C9" s="70" t="s">
        <v>31</v>
      </c>
      <c r="D9" s="22" t="s">
        <v>126</v>
      </c>
      <c r="E9" s="42" t="str">
        <f>VLOOKUP($D9,투자유니버스!$A:$H,2,0)</f>
        <v>KODEX 배당성장채권혼합</v>
      </c>
      <c r="F9" s="42" t="str">
        <f>VLOOKUP($D9,투자유니버스!$A:$H,5,0)</f>
        <v>대체</v>
      </c>
      <c r="G9" s="22">
        <v>1</v>
      </c>
      <c r="H9" s="77">
        <v>12050</v>
      </c>
      <c r="I9" s="46">
        <f t="shared" si="0"/>
        <v>1.7303273980470994E-2</v>
      </c>
      <c r="J9" s="46">
        <f>SUMIFS('MP내역(중립)'!G:G,'MP내역(중립)'!A:A,A9,'MP내역(중립)'!B:B,D9)</f>
        <v>0.02</v>
      </c>
      <c r="K9" s="46">
        <f t="shared" si="1"/>
        <v>2.6967260195290069E-3</v>
      </c>
      <c r="L9" s="70">
        <f>IF(RIGHT(C9,2)="매수",IF(I9&lt;J9,INT((SUMIF(B:B,B9,H:H)*0.95*K9)/SUMIFS(전체매매내역!I:I,전체매매내역!A:A,B9,전체매매내역!D:D,$C$2,전체매매내역!F:F,D9)),0),0)</f>
        <v>0</v>
      </c>
      <c r="M9" s="42"/>
    </row>
    <row r="10" spans="1:13" s="1" customFormat="1" ht="17">
      <c r="A10" s="2">
        <v>44319</v>
      </c>
      <c r="B10" s="2">
        <v>44319</v>
      </c>
      <c r="C10" s="70" t="s">
        <v>31</v>
      </c>
      <c r="D10" s="22" t="s">
        <v>125</v>
      </c>
      <c r="E10" s="42" t="str">
        <f>VLOOKUP($D10,투자유니버스!$A:$H,2,0)</f>
        <v>KODEX 선진국MSCI World</v>
      </c>
      <c r="F10" s="42" t="str">
        <f>VLOOKUP($D10,투자유니버스!$A:$H,5,0)</f>
        <v>주식</v>
      </c>
      <c r="G10" s="22">
        <v>4</v>
      </c>
      <c r="H10" s="77">
        <v>74000</v>
      </c>
      <c r="I10" s="46">
        <f t="shared" si="0"/>
        <v>0.10626076967260195</v>
      </c>
      <c r="J10" s="46">
        <f>SUMIFS('MP내역(중립)'!G:G,'MP내역(중립)'!A:A,A10,'MP내역(중립)'!B:B,D10)</f>
        <v>0.117412</v>
      </c>
      <c r="K10" s="46">
        <f t="shared" si="1"/>
        <v>1.1151230327398051E-2</v>
      </c>
      <c r="L10" s="70">
        <f>IF(RIGHT(C10,2)="매수",IF(I10&lt;J10,INT((SUMIF(B:B,B10,H:H)*0.95*K10)/SUMIFS(전체매매내역!I:I,전체매매내역!A:A,B10,전체매매내역!D:D,$C$2,전체매매내역!F:F,D10)),0),0)</f>
        <v>0</v>
      </c>
      <c r="M10" s="42"/>
    </row>
    <row r="11" spans="1:13" s="1" customFormat="1" ht="17">
      <c r="A11" s="2">
        <v>44319</v>
      </c>
      <c r="B11" s="2">
        <v>44319</v>
      </c>
      <c r="C11" s="70" t="s">
        <v>31</v>
      </c>
      <c r="D11" s="22" t="s">
        <v>127</v>
      </c>
      <c r="E11" s="42" t="str">
        <f>VLOOKUP($D11,투자유니버스!$A:$H,2,0)</f>
        <v>KODEX 종합채권(AA-이상)액티브</v>
      </c>
      <c r="F11" s="42" t="str">
        <f>VLOOKUP($D11,투자유니버스!$A:$H,5,0)</f>
        <v>채권</v>
      </c>
      <c r="G11" s="22">
        <v>1</v>
      </c>
      <c r="H11" s="77">
        <v>108535</v>
      </c>
      <c r="I11" s="46">
        <f t="shared" si="0"/>
        <v>0.15585152211372774</v>
      </c>
      <c r="J11" s="46">
        <f>SUMIFS('MP내역(중립)'!G:G,'MP내역(중립)'!A:A,A11,'MP내역(중립)'!B:B,D11)</f>
        <v>0.1</v>
      </c>
      <c r="K11" s="46">
        <f t="shared" si="1"/>
        <v>5.5851522113727736E-2</v>
      </c>
      <c r="L11" s="70">
        <f>IF(RIGHT(C11,2)="매수",IF(I11&lt;J11,INT((SUMIF(B:B,B11,H:H)*0.95*K11)/SUMIFS(전체매매내역!I:I,전체매매내역!A:A,B11,전체매매내역!D:D,$C$2,전체매매내역!F:F,D11)),0),0)</f>
        <v>0</v>
      </c>
      <c r="M11" s="42"/>
    </row>
    <row r="12" spans="1:13" s="1" customFormat="1" ht="17">
      <c r="A12" s="2">
        <v>44319</v>
      </c>
      <c r="B12" s="2">
        <v>44319</v>
      </c>
      <c r="C12" s="70" t="s">
        <v>31</v>
      </c>
      <c r="D12" s="22" t="s">
        <v>128</v>
      </c>
      <c r="E12" s="42" t="str">
        <f>VLOOKUP($D12,투자유니버스!$A:$H,2,0)</f>
        <v>TIGER TOP10</v>
      </c>
      <c r="F12" s="42" t="str">
        <f>VLOOKUP($D12,투자유니버스!$A:$H,5,0)</f>
        <v>주식</v>
      </c>
      <c r="G12" s="22">
        <v>1</v>
      </c>
      <c r="H12" s="77">
        <v>14295</v>
      </c>
      <c r="I12" s="46">
        <f t="shared" si="0"/>
        <v>2.052699597932223E-2</v>
      </c>
      <c r="J12" s="46">
        <f>SUMIFS('MP내역(중립)'!G:G,'MP내역(중립)'!A:A,A12,'MP내역(중립)'!B:B,D12)</f>
        <v>3.2918000000000003E-2</v>
      </c>
      <c r="K12" s="46">
        <f t="shared" si="1"/>
        <v>1.2391004020677773E-2</v>
      </c>
      <c r="L12" s="70">
        <f>IF(RIGHT(C12,2)="매수",IF(I12&lt;J12,INT((SUMIF(B:B,B12,H:H)*0.95*K12)/SUMIFS(전체매매내역!I:I,전체매매내역!A:A,B12,전체매매내역!D:D,$C$2,전체매매내역!F:F,D12)),0),0)</f>
        <v>0</v>
      </c>
      <c r="M12" s="81" t="s">
        <v>287</v>
      </c>
    </row>
    <row r="13" spans="1:13" s="1" customFormat="1" ht="17">
      <c r="A13" s="2">
        <v>44319</v>
      </c>
      <c r="B13" s="2">
        <v>44319</v>
      </c>
      <c r="C13" s="70"/>
      <c r="D13" s="17" t="s">
        <v>57</v>
      </c>
      <c r="E13" s="42" t="str">
        <f>VLOOKUP($D13,투자유니버스!$A:$H,2,0)</f>
        <v>예수금</v>
      </c>
      <c r="F13" s="42" t="str">
        <f>VLOOKUP($D13,투자유니버스!$A:$H,5,0)</f>
        <v>현금</v>
      </c>
      <c r="G13" s="48"/>
      <c r="H13" s="49">
        <v>17550</v>
      </c>
      <c r="I13" s="46">
        <f t="shared" si="0"/>
        <v>2.5201033888569788E-2</v>
      </c>
      <c r="J13" s="46">
        <f>SUMIFS('MP내역(중립)'!G:G,'MP내역(중립)'!A:A,A13,'MP내역(중립)'!B:B,D13)</f>
        <v>0</v>
      </c>
      <c r="K13" s="46">
        <f t="shared" si="1"/>
        <v>2.5201033888569788E-2</v>
      </c>
      <c r="L13" s="70">
        <f>IF(RIGHT(C13,2)="매수",IF(I13&lt;J13,INT((SUMIF(B:B,B13,H:H)*0.95*K13)/SUMIFS(전체매매내역!I:I,전체매매내역!A:A,B13,전체매매내역!D:D,$C$2,전체매매내역!F:F,D13)),0),0)</f>
        <v>0</v>
      </c>
      <c r="M13" s="42"/>
    </row>
    <row r="14" spans="1:13" s="27" customFormat="1">
      <c r="C14" s="76"/>
      <c r="E14" s="25"/>
      <c r="F14" s="25"/>
      <c r="H14" s="25"/>
      <c r="I14" s="29"/>
      <c r="J14" s="29"/>
      <c r="K14" s="29"/>
      <c r="L14" s="47"/>
      <c r="M14" s="25"/>
    </row>
    <row r="15" spans="1:13" s="27" customFormat="1">
      <c r="C15" s="76"/>
      <c r="E15" s="25"/>
      <c r="F15" s="25"/>
      <c r="H15" s="25"/>
      <c r="I15" s="29"/>
      <c r="J15" s="29"/>
      <c r="K15" s="29"/>
      <c r="L15" s="29"/>
      <c r="M15" s="25"/>
    </row>
    <row r="16" spans="1:13" s="27" customFormat="1">
      <c r="C16" s="76"/>
      <c r="E16" s="25"/>
      <c r="F16" s="25"/>
      <c r="H16" s="25"/>
      <c r="I16" s="29"/>
      <c r="J16" s="29"/>
      <c r="K16" s="29"/>
      <c r="L16" s="29"/>
      <c r="M16" s="25"/>
    </row>
    <row r="17" spans="3:13" s="27" customFormat="1">
      <c r="C17" s="76"/>
      <c r="E17" s="25"/>
      <c r="F17" s="25"/>
      <c r="H17" s="25"/>
      <c r="I17" s="29"/>
      <c r="J17" s="29"/>
      <c r="K17" s="29"/>
      <c r="L17" s="29"/>
      <c r="M17" s="25"/>
    </row>
    <row r="18" spans="3:13" s="27" customFormat="1">
      <c r="C18" s="76"/>
      <c r="E18" s="25"/>
      <c r="F18" s="25"/>
      <c r="H18" s="25"/>
      <c r="I18" s="29"/>
      <c r="J18" s="29"/>
      <c r="K18" s="29"/>
      <c r="L18" s="29"/>
      <c r="M18" s="25"/>
    </row>
    <row r="19" spans="3:13" s="27" customFormat="1">
      <c r="C19" s="76"/>
      <c r="E19" s="25"/>
      <c r="F19" s="25"/>
      <c r="H19" s="25"/>
      <c r="I19" s="29"/>
      <c r="J19" s="29"/>
      <c r="K19" s="29"/>
      <c r="L19" s="29"/>
      <c r="M19" s="25"/>
    </row>
    <row r="20" spans="3:13" s="27" customFormat="1">
      <c r="C20" s="76"/>
      <c r="E20" s="25"/>
      <c r="F20" s="25"/>
      <c r="H20" s="25"/>
      <c r="I20" s="29"/>
      <c r="J20" s="29"/>
      <c r="K20" s="29"/>
      <c r="L20" s="29"/>
      <c r="M20" s="25"/>
    </row>
    <row r="21" spans="3:13" s="27" customFormat="1">
      <c r="C21" s="76"/>
      <c r="E21" s="25"/>
      <c r="F21" s="25"/>
      <c r="H21" s="25"/>
      <c r="I21" s="29"/>
      <c r="J21" s="29"/>
      <c r="K21" s="29"/>
      <c r="L21" s="29"/>
      <c r="M21" s="25"/>
    </row>
    <row r="22" spans="3:13" s="27" customFormat="1">
      <c r="C22" s="76"/>
      <c r="E22" s="25"/>
      <c r="F22" s="25"/>
      <c r="H22" s="25"/>
      <c r="I22" s="29"/>
      <c r="J22" s="29"/>
      <c r="K22" s="29"/>
      <c r="L22" s="29"/>
      <c r="M22" s="25"/>
    </row>
    <row r="23" spans="3:13" s="27" customFormat="1">
      <c r="C23" s="76"/>
      <c r="E23" s="25"/>
      <c r="F23" s="25"/>
      <c r="H23" s="25"/>
      <c r="I23" s="29"/>
      <c r="J23" s="29"/>
      <c r="K23" s="29"/>
      <c r="L23" s="29"/>
      <c r="M23" s="25"/>
    </row>
    <row r="24" spans="3:13" s="27" customFormat="1">
      <c r="C24" s="76"/>
      <c r="E24" s="25"/>
      <c r="F24" s="25"/>
      <c r="H24" s="25"/>
      <c r="I24" s="29"/>
      <c r="J24" s="29"/>
      <c r="K24" s="29"/>
      <c r="L24" s="29"/>
      <c r="M24" s="25"/>
    </row>
    <row r="25" spans="3:13" s="27" customFormat="1">
      <c r="C25" s="76"/>
      <c r="E25" s="25"/>
      <c r="F25" s="25"/>
      <c r="H25" s="25"/>
      <c r="I25" s="29"/>
      <c r="J25" s="29"/>
      <c r="K25" s="29"/>
      <c r="L25" s="29"/>
      <c r="M25" s="25"/>
    </row>
    <row r="26" spans="3:13" s="27" customFormat="1">
      <c r="C26" s="76"/>
      <c r="E26" s="25"/>
      <c r="F26" s="25"/>
      <c r="H26" s="25"/>
      <c r="I26" s="29"/>
      <c r="J26" s="29"/>
      <c r="K26" s="29"/>
      <c r="L26" s="29"/>
      <c r="M26" s="25"/>
    </row>
    <row r="27" spans="3:13" s="27" customFormat="1">
      <c r="C27" s="76"/>
      <c r="E27" s="25"/>
      <c r="F27" s="25"/>
      <c r="H27" s="25"/>
      <c r="I27" s="29"/>
      <c r="J27" s="29"/>
      <c r="K27" s="29"/>
      <c r="L27" s="29"/>
      <c r="M27" s="25"/>
    </row>
    <row r="28" spans="3:13" s="27" customFormat="1">
      <c r="C28" s="76"/>
      <c r="E28" s="25"/>
      <c r="F28" s="25"/>
      <c r="H28" s="25"/>
      <c r="I28" s="29"/>
      <c r="J28" s="29"/>
      <c r="K28" s="29"/>
      <c r="L28" s="29"/>
      <c r="M28" s="25"/>
    </row>
    <row r="29" spans="3:13" s="27" customFormat="1">
      <c r="C29" s="76"/>
      <c r="E29" s="25"/>
      <c r="F29" s="25"/>
      <c r="H29" s="25"/>
      <c r="I29" s="29"/>
      <c r="J29" s="29"/>
      <c r="K29" s="29"/>
      <c r="L29" s="29"/>
      <c r="M29" s="25"/>
    </row>
    <row r="30" spans="3:13" s="27" customFormat="1">
      <c r="C30" s="76"/>
      <c r="E30" s="25"/>
      <c r="F30" s="25"/>
      <c r="H30" s="25"/>
      <c r="I30" s="29"/>
      <c r="J30" s="29"/>
      <c r="K30" s="29"/>
      <c r="L30" s="29"/>
      <c r="M30" s="25"/>
    </row>
    <row r="31" spans="3:13" s="27" customFormat="1">
      <c r="C31" s="76"/>
      <c r="E31" s="25"/>
      <c r="F31" s="25"/>
      <c r="H31" s="25"/>
      <c r="I31" s="29"/>
      <c r="J31" s="29"/>
      <c r="K31" s="29"/>
      <c r="L31" s="29"/>
      <c r="M31" s="25"/>
    </row>
    <row r="32" spans="3:13" s="27" customFormat="1">
      <c r="C32" s="76"/>
      <c r="E32" s="25"/>
      <c r="F32" s="25"/>
      <c r="H32" s="25"/>
      <c r="I32" s="29"/>
      <c r="J32" s="29"/>
      <c r="K32" s="29"/>
      <c r="L32" s="29"/>
      <c r="M32" s="25"/>
    </row>
    <row r="33" spans="3:13" s="27" customFormat="1">
      <c r="C33" s="76"/>
      <c r="E33" s="25"/>
      <c r="F33" s="25"/>
      <c r="H33" s="25"/>
      <c r="I33" s="29"/>
      <c r="J33" s="29"/>
      <c r="K33" s="29"/>
      <c r="L33" s="29"/>
      <c r="M33" s="25"/>
    </row>
    <row r="34" spans="3:13" s="27" customFormat="1">
      <c r="C34" s="76"/>
      <c r="E34" s="25"/>
      <c r="F34" s="25"/>
      <c r="H34" s="25"/>
      <c r="I34" s="29"/>
      <c r="J34" s="29"/>
      <c r="K34" s="29"/>
      <c r="L34" s="29"/>
      <c r="M34" s="25"/>
    </row>
    <row r="35" spans="3:13" s="27" customFormat="1">
      <c r="C35" s="76"/>
      <c r="E35" s="25"/>
      <c r="F35" s="25"/>
      <c r="H35" s="25"/>
      <c r="I35" s="29"/>
      <c r="J35" s="29"/>
      <c r="K35" s="29"/>
      <c r="L35" s="29"/>
      <c r="M35" s="25"/>
    </row>
    <row r="36" spans="3:13" s="27" customFormat="1">
      <c r="C36" s="76"/>
      <c r="E36" s="25"/>
      <c r="F36" s="25"/>
      <c r="H36" s="25"/>
      <c r="I36" s="29"/>
      <c r="J36" s="29"/>
      <c r="K36" s="29"/>
      <c r="L36" s="29"/>
      <c r="M36" s="25"/>
    </row>
    <row r="37" spans="3:13" s="27" customFormat="1">
      <c r="C37" s="76"/>
      <c r="E37" s="25"/>
      <c r="F37" s="25"/>
      <c r="H37" s="25"/>
      <c r="I37" s="29"/>
      <c r="J37" s="29"/>
      <c r="K37" s="29"/>
      <c r="L37" s="29"/>
      <c r="M37" s="25"/>
    </row>
    <row r="38" spans="3:13" s="27" customFormat="1">
      <c r="C38" s="76"/>
      <c r="E38" s="25"/>
      <c r="F38" s="25"/>
      <c r="H38" s="25"/>
      <c r="I38" s="29"/>
      <c r="J38" s="29"/>
      <c r="K38" s="29"/>
      <c r="L38" s="29"/>
      <c r="M38" s="25"/>
    </row>
    <row r="39" spans="3:13" s="27" customFormat="1">
      <c r="C39" s="76"/>
      <c r="E39" s="25"/>
      <c r="F39" s="25"/>
      <c r="H39" s="25"/>
      <c r="I39" s="29"/>
      <c r="J39" s="29"/>
      <c r="K39" s="29"/>
      <c r="L39" s="29"/>
      <c r="M39" s="25"/>
    </row>
    <row r="40" spans="3:13" s="27" customFormat="1">
      <c r="C40" s="76"/>
      <c r="E40" s="25"/>
      <c r="F40" s="25"/>
      <c r="H40" s="25"/>
      <c r="I40" s="29"/>
      <c r="J40" s="29"/>
      <c r="K40" s="29"/>
      <c r="L40" s="29"/>
      <c r="M40" s="25"/>
    </row>
    <row r="41" spans="3:13" s="27" customFormat="1">
      <c r="C41" s="76"/>
      <c r="E41" s="25"/>
      <c r="F41" s="25"/>
      <c r="H41" s="25"/>
      <c r="I41" s="29"/>
      <c r="J41" s="29"/>
      <c r="K41" s="29"/>
      <c r="L41" s="29"/>
      <c r="M41" s="25"/>
    </row>
    <row r="42" spans="3:13">
      <c r="L42" s="29"/>
    </row>
  </sheetData>
  <phoneticPr fontId="1" type="noConversion"/>
  <dataValidations disablePrompts="1" count="1">
    <dataValidation type="list" allowBlank="1" showInputMessage="1" showErrorMessage="1" sqref="C5:C1048576" xr:uid="{00000000-0002-0000-0A00-000000000000}">
      <formula1>"신규매수,추가매수,일부매도,전량매도"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M42"/>
  <sheetViews>
    <sheetView workbookViewId="0">
      <pane ySplit="4" topLeftCell="A5" activePane="bottomLeft" state="frozen"/>
      <selection activeCell="G5" sqref="G5"/>
      <selection pane="bottomLeft" activeCell="N12" sqref="N12"/>
    </sheetView>
  </sheetViews>
  <sheetFormatPr baseColWidth="10" defaultColWidth="9" defaultRowHeight="15"/>
  <cols>
    <col min="1" max="1" width="14" style="5" customWidth="1"/>
    <col min="2" max="2" width="15.1640625" style="5" customWidth="1"/>
    <col min="3" max="3" width="15.33203125" style="73" customWidth="1"/>
    <col min="4" max="4" width="19" style="5" customWidth="1"/>
    <col min="5" max="5" width="44.1640625" style="8" customWidth="1"/>
    <col min="6" max="6" width="15.1640625" style="8" bestFit="1" customWidth="1"/>
    <col min="7" max="7" width="11.6640625" style="5" customWidth="1"/>
    <col min="8" max="8" width="12.6640625" style="8" customWidth="1"/>
    <col min="9" max="12" width="12.1640625" style="30" customWidth="1"/>
    <col min="13" max="13" width="27.6640625" style="8" customWidth="1"/>
    <col min="14" max="14" width="10.83203125" style="5" bestFit="1" customWidth="1"/>
    <col min="15" max="16384" width="9" style="5"/>
  </cols>
  <sheetData>
    <row r="1" spans="1:13" ht="36">
      <c r="A1" s="55" t="s">
        <v>281</v>
      </c>
      <c r="B1" s="56" t="s">
        <v>282</v>
      </c>
      <c r="C1" s="71" t="s">
        <v>83</v>
      </c>
      <c r="D1" s="55" t="s">
        <v>84</v>
      </c>
    </row>
    <row r="2" spans="1:13">
      <c r="A2" s="9" t="s">
        <v>280</v>
      </c>
      <c r="B2" s="9" t="s">
        <v>283</v>
      </c>
      <c r="C2" s="9">
        <v>8110741601</v>
      </c>
      <c r="D2" s="28">
        <v>1000000</v>
      </c>
    </row>
    <row r="3" spans="1:13" ht="6" customHeight="1"/>
    <row r="4" spans="1:13" s="8" customFormat="1">
      <c r="A4" s="85" t="s">
        <v>80</v>
      </c>
      <c r="B4" s="85" t="s">
        <v>21</v>
      </c>
      <c r="C4" s="84" t="s">
        <v>22</v>
      </c>
      <c r="D4" s="85" t="s">
        <v>10</v>
      </c>
      <c r="E4" s="86" t="s">
        <v>8</v>
      </c>
      <c r="F4" s="86" t="s">
        <v>24</v>
      </c>
      <c r="G4" s="85" t="s">
        <v>81</v>
      </c>
      <c r="H4" s="85" t="s">
        <v>5</v>
      </c>
      <c r="I4" s="86" t="s">
        <v>55</v>
      </c>
      <c r="J4" s="86" t="s">
        <v>56</v>
      </c>
      <c r="K4" s="86" t="s">
        <v>82</v>
      </c>
      <c r="L4" s="86" t="s">
        <v>107</v>
      </c>
      <c r="M4" s="85" t="s">
        <v>6</v>
      </c>
    </row>
    <row r="5" spans="1:13" s="1" customFormat="1" ht="17">
      <c r="A5" s="2">
        <v>44319</v>
      </c>
      <c r="B5" s="2">
        <v>44319</v>
      </c>
      <c r="C5" s="70" t="s">
        <v>31</v>
      </c>
      <c r="D5" s="22" t="s">
        <v>120</v>
      </c>
      <c r="E5" s="42" t="str">
        <f>VLOOKUP($D5,투자유니버스!$A:$H,2,0)</f>
        <v>KODEX 200</v>
      </c>
      <c r="F5" s="42" t="str">
        <f>VLOOKUP($D5,투자유니버스!$A:$H,5,0)</f>
        <v>주식</v>
      </c>
      <c r="G5" s="22">
        <v>4</v>
      </c>
      <c r="H5" s="77">
        <v>168100</v>
      </c>
      <c r="I5" s="46">
        <f t="shared" ref="I5:I13" si="0">H5/SUMIF(B:B,B5,H:H)</f>
        <v>0.16900926987191089</v>
      </c>
      <c r="J5" s="46">
        <f>SUMIFS('MP내역(중립)'!G:G,'MP내역(중립)'!A:A,A5,'MP내역(중립)'!B:B,D5)</f>
        <v>0.16567000000000001</v>
      </c>
      <c r="K5" s="46">
        <f>ABS(I5-J5)</f>
        <v>3.3392698719108826E-3</v>
      </c>
      <c r="L5" s="70">
        <f>IF(RIGHT(C5,2)="매수",IF(I5&lt;J5,INT((SUMIF(B:B,B5,H:H)*0.95*K5)/SUMIFS(전체매매내역!I:I,전체매매내역!A:A,B5,전체매매내역!D:D,$C$2,전체매매내역!F:F,D5)),0),0)</f>
        <v>0</v>
      </c>
      <c r="M5" s="42"/>
    </row>
    <row r="6" spans="1:13" s="1" customFormat="1" ht="17">
      <c r="A6" s="2">
        <v>44319</v>
      </c>
      <c r="B6" s="2">
        <v>44319</v>
      </c>
      <c r="C6" s="70" t="s">
        <v>31</v>
      </c>
      <c r="D6" s="22" t="s">
        <v>121</v>
      </c>
      <c r="E6" s="42" t="str">
        <f>VLOOKUP($D6,투자유니버스!$A:$H,2,0)</f>
        <v>KODEX 국고채3년</v>
      </c>
      <c r="F6" s="42" t="str">
        <f>VLOOKUP($D6,투자유니버스!$A:$H,5,0)</f>
        <v>저위험채권</v>
      </c>
      <c r="G6" s="22">
        <v>4</v>
      </c>
      <c r="H6" s="77">
        <v>232160</v>
      </c>
      <c r="I6" s="46">
        <f t="shared" si="0"/>
        <v>0.23341577687961232</v>
      </c>
      <c r="J6" s="46">
        <f>SUMIFS('MP내역(중립)'!G:G,'MP내역(중립)'!A:A,A6,'MP내역(중립)'!B:B,D6)</f>
        <v>0.24</v>
      </c>
      <c r="K6" s="46">
        <f t="shared" ref="K6:K13" si="1">ABS(I6-J6)</f>
        <v>6.5842231203876722E-3</v>
      </c>
      <c r="L6" s="70">
        <f>IF(RIGHT(C6,2)="매수",IF(I6&lt;J6,INT((SUMIF(B:B,B6,H:H)*0.95*K6)/SUMIFS(전체매매내역!I:I,전체매매내역!A:A,B6,전체매매내역!D:D,$C$2,전체매매내역!F:F,D6)),0),0)</f>
        <v>0</v>
      </c>
      <c r="M6" s="42"/>
    </row>
    <row r="7" spans="1:13" s="1" customFormat="1" ht="17">
      <c r="A7" s="2">
        <v>44319</v>
      </c>
      <c r="B7" s="2">
        <v>44319</v>
      </c>
      <c r="C7" s="70" t="s">
        <v>31</v>
      </c>
      <c r="D7" s="22" t="s">
        <v>129</v>
      </c>
      <c r="E7" s="42" t="str">
        <f>VLOOKUP($D7,투자유니버스!$A:$H,2,0)</f>
        <v>KOSEF 국고채10년</v>
      </c>
      <c r="F7" s="42" t="str">
        <f>VLOOKUP($D7,투자유니버스!$A:$H,5,0)</f>
        <v>채권</v>
      </c>
      <c r="G7" s="22">
        <v>2</v>
      </c>
      <c r="H7" s="77">
        <v>239260</v>
      </c>
      <c r="I7" s="46">
        <f t="shared" si="0"/>
        <v>0.24055418149645091</v>
      </c>
      <c r="J7" s="46">
        <f>SUMIFS('MP내역(중립)'!G:G,'MP내역(중립)'!A:A,A7,'MP내역(중립)'!B:B,D7)</f>
        <v>0.24</v>
      </c>
      <c r="K7" s="46">
        <f t="shared" si="1"/>
        <v>5.5418149645092285E-4</v>
      </c>
      <c r="L7" s="70">
        <f>IF(RIGHT(C7,2)="매수",IF(I7&lt;J7,INT((SUMIF(B:B,B7,H:H)*0.95*K7)/SUMIFS(전체매매내역!I:I,전체매매내역!A:A,B7,전체매매내역!D:D,$C$2,전체매매내역!F:F,D7)),0),0)</f>
        <v>0</v>
      </c>
      <c r="M7" s="42"/>
    </row>
    <row r="8" spans="1:13" s="1" customFormat="1" ht="17">
      <c r="A8" s="2">
        <v>44319</v>
      </c>
      <c r="B8" s="2">
        <v>44319</v>
      </c>
      <c r="C8" s="70" t="s">
        <v>31</v>
      </c>
      <c r="D8" s="22" t="s">
        <v>130</v>
      </c>
      <c r="E8" s="42" t="str">
        <f>VLOOKUP($D8,투자유니버스!$A:$H,2,0)</f>
        <v>TIGER 소프트웨어</v>
      </c>
      <c r="F8" s="42" t="str">
        <f>VLOOKUP($D8,투자유니버스!$A:$H,5,0)</f>
        <v>고위험주식</v>
      </c>
      <c r="G8" s="22">
        <v>5</v>
      </c>
      <c r="H8" s="77">
        <v>83575</v>
      </c>
      <c r="I8" s="46">
        <f t="shared" si="0"/>
        <v>8.4027065612997928E-2</v>
      </c>
      <c r="J8" s="46">
        <f>SUMIFS('MP내역(중립)'!G:G,'MP내역(중립)'!A:A,A8,'MP내역(중립)'!B:B,D8)</f>
        <v>8.4000000000000005E-2</v>
      </c>
      <c r="K8" s="46">
        <f t="shared" si="1"/>
        <v>2.7065612997922983E-5</v>
      </c>
      <c r="L8" s="70">
        <f>IF(RIGHT(C8,2)="매수",IF(I8&lt;J8,INT((SUMIF(B:B,B8,H:H)*0.95*K8)/SUMIFS(전체매매내역!I:I,전체매매내역!A:A,B8,전체매매내역!D:D,$C$2,전체매매내역!F:F,D8)),0),0)</f>
        <v>0</v>
      </c>
      <c r="M8" s="42"/>
    </row>
    <row r="9" spans="1:13" s="1" customFormat="1" ht="17">
      <c r="A9" s="2">
        <v>44319</v>
      </c>
      <c r="B9" s="2">
        <v>44319</v>
      </c>
      <c r="C9" s="70" t="s">
        <v>31</v>
      </c>
      <c r="D9" s="22" t="s">
        <v>126</v>
      </c>
      <c r="E9" s="42" t="str">
        <f>VLOOKUP($D9,투자유니버스!$A:$H,2,0)</f>
        <v>KODEX 배당성장채권혼합</v>
      </c>
      <c r="F9" s="42" t="str">
        <f>VLOOKUP($D9,투자유니버스!$A:$H,5,0)</f>
        <v>대체</v>
      </c>
      <c r="G9" s="22">
        <v>1</v>
      </c>
      <c r="H9" s="77">
        <v>12050</v>
      </c>
      <c r="I9" s="46">
        <f t="shared" si="0"/>
        <v>1.2115179666606342E-2</v>
      </c>
      <c r="J9" s="46">
        <f>SUMIFS('MP내역(중립)'!G:G,'MP내역(중립)'!A:A,A9,'MP내역(중립)'!B:B,D9)</f>
        <v>0.02</v>
      </c>
      <c r="K9" s="46">
        <f t="shared" si="1"/>
        <v>7.8848203333936589E-3</v>
      </c>
      <c r="L9" s="70">
        <f>IF(RIGHT(C9,2)="매수",IF(I9&lt;J9,INT((SUMIF(B:B,B9,H:H)*0.95*K9)/SUMIFS(전체매매내역!I:I,전체매매내역!A:A,B9,전체매매내역!D:D,$C$2,전체매매내역!F:F,D9)),0),0)</f>
        <v>0</v>
      </c>
      <c r="M9" s="81" t="s">
        <v>287</v>
      </c>
    </row>
    <row r="10" spans="1:13" s="1" customFormat="1" ht="17">
      <c r="A10" s="2">
        <v>44319</v>
      </c>
      <c r="B10" s="2">
        <v>44319</v>
      </c>
      <c r="C10" s="70" t="s">
        <v>31</v>
      </c>
      <c r="D10" s="22" t="s">
        <v>125</v>
      </c>
      <c r="E10" s="42" t="str">
        <f>VLOOKUP($D10,투자유니버스!$A:$H,2,0)</f>
        <v>KODEX 선진국MSCI World</v>
      </c>
      <c r="F10" s="42" t="str">
        <f>VLOOKUP($D10,투자유니버스!$A:$H,5,0)</f>
        <v>주식</v>
      </c>
      <c r="G10" s="22">
        <v>6</v>
      </c>
      <c r="H10" s="77">
        <v>111000</v>
      </c>
      <c r="I10" s="46">
        <f t="shared" si="0"/>
        <v>0.11160041020691319</v>
      </c>
      <c r="J10" s="46">
        <f>SUMIFS('MP내역(중립)'!G:G,'MP내역(중립)'!A:A,A10,'MP내역(중립)'!B:B,D10)</f>
        <v>0.117412</v>
      </c>
      <c r="K10" s="46">
        <f t="shared" si="1"/>
        <v>5.8115897930868105E-3</v>
      </c>
      <c r="L10" s="70">
        <f>IF(RIGHT(C10,2)="매수",IF(I10&lt;J10,INT((SUMIF(B:B,B10,H:H)*0.95*K10)/SUMIFS(전체매매내역!I:I,전체매매내역!A:A,B10,전체매매내역!D:D,$C$2,전체매매내역!F:F,D10)),0),0)</f>
        <v>0</v>
      </c>
      <c r="M10" s="42"/>
    </row>
    <row r="11" spans="1:13" s="1" customFormat="1" ht="17">
      <c r="A11" s="2">
        <v>44319</v>
      </c>
      <c r="B11" s="2">
        <v>44319</v>
      </c>
      <c r="C11" s="70" t="s">
        <v>31</v>
      </c>
      <c r="D11" s="22" t="s">
        <v>127</v>
      </c>
      <c r="E11" s="42" t="str">
        <f>VLOOKUP($D11,투자유니버스!$A:$H,2,0)</f>
        <v>KODEX 종합채권(AA-이상)액티브</v>
      </c>
      <c r="F11" s="42" t="str">
        <f>VLOOKUP($D11,투자유니버스!$A:$H,5,0)</f>
        <v>채권</v>
      </c>
      <c r="G11" s="22">
        <v>1</v>
      </c>
      <c r="H11" s="77">
        <v>108535</v>
      </c>
      <c r="I11" s="46">
        <f t="shared" si="0"/>
        <v>0.10912207677303895</v>
      </c>
      <c r="J11" s="46">
        <f>SUMIFS('MP내역(중립)'!G:G,'MP내역(중립)'!A:A,A11,'MP내역(중립)'!B:B,D11)</f>
        <v>0.1</v>
      </c>
      <c r="K11" s="46">
        <f t="shared" si="1"/>
        <v>9.1220767730389452E-3</v>
      </c>
      <c r="L11" s="70">
        <f>IF(RIGHT(C11,2)="매수",IF(I11&lt;J11,INT((SUMIF(B:B,B11,H:H)*0.95*K11)/SUMIFS(전체매매내역!I:I,전체매매내역!A:A,B11,전체매매내역!D:D,$C$2,전체매매내역!F:F,D11)),0),0)</f>
        <v>0</v>
      </c>
      <c r="M11" s="42"/>
    </row>
    <row r="12" spans="1:13" s="1" customFormat="1" ht="17">
      <c r="A12" s="2">
        <v>44319</v>
      </c>
      <c r="B12" s="2">
        <v>44319</v>
      </c>
      <c r="C12" s="70" t="s">
        <v>31</v>
      </c>
      <c r="D12" s="22" t="s">
        <v>128</v>
      </c>
      <c r="E12" s="42" t="str">
        <f>VLOOKUP($D12,투자유니버스!$A:$H,2,0)</f>
        <v>TIGER TOP10</v>
      </c>
      <c r="F12" s="42" t="str">
        <f>VLOOKUP($D12,투자유니버스!$A:$H,5,0)</f>
        <v>주식</v>
      </c>
      <c r="G12" s="22">
        <v>2</v>
      </c>
      <c r="H12" s="77">
        <v>28590</v>
      </c>
      <c r="I12" s="46">
        <f t="shared" si="0"/>
        <v>2.8744646196537372E-2</v>
      </c>
      <c r="J12" s="46">
        <f>SUMIFS('MP내역(중립)'!G:G,'MP내역(중립)'!A:A,A12,'MP내역(중립)'!B:B,D12)</f>
        <v>3.2918000000000003E-2</v>
      </c>
      <c r="K12" s="46">
        <f t="shared" si="1"/>
        <v>4.1733538034626309E-3</v>
      </c>
      <c r="L12" s="70">
        <f>IF(RIGHT(C12,2)="매수",IF(I12&lt;J12,INT((SUMIF(B:B,B12,H:H)*0.95*K12)/SUMIFS(전체매매내역!I:I,전체매매내역!A:A,B12,전체매매내역!D:D,$C$2,전체매매내역!F:F,D12)),0),0)</f>
        <v>0</v>
      </c>
      <c r="M12" s="42"/>
    </row>
    <row r="13" spans="1:13" s="1" customFormat="1" ht="17">
      <c r="A13" s="2">
        <v>44319</v>
      </c>
      <c r="B13" s="2">
        <v>44319</v>
      </c>
      <c r="C13" s="70"/>
      <c r="D13" s="17" t="s">
        <v>57</v>
      </c>
      <c r="E13" s="42" t="str">
        <f>VLOOKUP($D13,투자유니버스!$A:$H,2,0)</f>
        <v>예수금</v>
      </c>
      <c r="F13" s="42" t="str">
        <f>VLOOKUP($D13,투자유니버스!$A:$H,5,0)</f>
        <v>현금</v>
      </c>
      <c r="G13" s="48"/>
      <c r="H13" s="48">
        <v>11350</v>
      </c>
      <c r="I13" s="46">
        <f t="shared" si="0"/>
        <v>1.1411393295932114E-2</v>
      </c>
      <c r="J13" s="46">
        <f>SUMIFS('MP내역(중립)'!G:G,'MP내역(중립)'!A:A,A13,'MP내역(중립)'!B:B,D13)</f>
        <v>0</v>
      </c>
      <c r="K13" s="46">
        <f t="shared" si="1"/>
        <v>1.1411393295932114E-2</v>
      </c>
      <c r="L13" s="70">
        <f>IF(RIGHT(C13,2)="매수",IF(I13&lt;J13,INT((SUMIF(B:B,B13,H:H)*0.95*K13)/SUMIFS(전체매매내역!I:I,전체매매내역!A:A,B13,전체매매내역!D:D,$C$2,전체매매내역!F:F,D13)),0),0)</f>
        <v>0</v>
      </c>
      <c r="M13" s="42"/>
    </row>
    <row r="14" spans="1:13" s="27" customFormat="1">
      <c r="C14" s="76"/>
      <c r="E14" s="25"/>
      <c r="F14" s="25"/>
      <c r="H14" s="25"/>
      <c r="I14" s="29"/>
      <c r="J14" s="29"/>
      <c r="K14" s="29"/>
      <c r="L14" s="47"/>
      <c r="M14" s="25"/>
    </row>
    <row r="15" spans="1:13" s="27" customFormat="1">
      <c r="C15" s="76"/>
      <c r="E15" s="25"/>
      <c r="F15" s="25"/>
      <c r="H15" s="25"/>
      <c r="I15" s="29"/>
      <c r="J15" s="29"/>
      <c r="K15" s="29"/>
      <c r="L15" s="29"/>
      <c r="M15" s="25"/>
    </row>
    <row r="16" spans="1:13" s="27" customFormat="1">
      <c r="C16" s="76"/>
      <c r="E16" s="25"/>
      <c r="F16" s="25"/>
      <c r="H16" s="25"/>
      <c r="I16" s="29"/>
      <c r="J16" s="29"/>
      <c r="K16" s="29"/>
      <c r="L16" s="29"/>
      <c r="M16" s="25"/>
    </row>
    <row r="17" spans="3:13" s="27" customFormat="1">
      <c r="C17" s="76"/>
      <c r="E17" s="25"/>
      <c r="F17" s="25"/>
      <c r="H17" s="25"/>
      <c r="I17" s="29"/>
      <c r="J17" s="29"/>
      <c r="K17" s="29"/>
      <c r="L17" s="29"/>
      <c r="M17" s="25"/>
    </row>
    <row r="18" spans="3:13" s="27" customFormat="1">
      <c r="C18" s="76"/>
      <c r="E18" s="25"/>
      <c r="F18" s="25"/>
      <c r="H18" s="25"/>
      <c r="I18" s="29"/>
      <c r="J18" s="29"/>
      <c r="K18" s="29"/>
      <c r="L18" s="29"/>
      <c r="M18" s="25"/>
    </row>
    <row r="19" spans="3:13" s="27" customFormat="1">
      <c r="C19" s="76"/>
      <c r="E19" s="25"/>
      <c r="F19" s="25"/>
      <c r="H19" s="25"/>
      <c r="I19" s="29"/>
      <c r="J19" s="29"/>
      <c r="K19" s="29"/>
      <c r="L19" s="29"/>
      <c r="M19" s="25"/>
    </row>
    <row r="20" spans="3:13" s="27" customFormat="1">
      <c r="C20" s="76"/>
      <c r="E20" s="25"/>
      <c r="F20" s="25"/>
      <c r="H20" s="25"/>
      <c r="I20" s="29"/>
      <c r="J20" s="29"/>
      <c r="K20" s="29"/>
      <c r="L20" s="29"/>
      <c r="M20" s="25"/>
    </row>
    <row r="21" spans="3:13" s="27" customFormat="1">
      <c r="C21" s="76"/>
      <c r="E21" s="25"/>
      <c r="F21" s="25"/>
      <c r="H21" s="25"/>
      <c r="I21" s="29"/>
      <c r="J21" s="29"/>
      <c r="K21" s="29"/>
      <c r="L21" s="29"/>
      <c r="M21" s="25"/>
    </row>
    <row r="22" spans="3:13" s="27" customFormat="1">
      <c r="C22" s="76"/>
      <c r="E22" s="25"/>
      <c r="F22" s="25"/>
      <c r="H22" s="25"/>
      <c r="I22" s="29"/>
      <c r="J22" s="29"/>
      <c r="K22" s="29"/>
      <c r="L22" s="29"/>
      <c r="M22" s="25"/>
    </row>
    <row r="23" spans="3:13" s="27" customFormat="1">
      <c r="C23" s="76"/>
      <c r="E23" s="25"/>
      <c r="F23" s="25"/>
      <c r="H23" s="25"/>
      <c r="I23" s="29"/>
      <c r="J23" s="29"/>
      <c r="K23" s="29"/>
      <c r="L23" s="29"/>
      <c r="M23" s="25"/>
    </row>
    <row r="24" spans="3:13" s="27" customFormat="1">
      <c r="C24" s="76"/>
      <c r="E24" s="25"/>
      <c r="F24" s="25"/>
      <c r="H24" s="25"/>
      <c r="I24" s="29"/>
      <c r="J24" s="29"/>
      <c r="K24" s="29"/>
      <c r="L24" s="29"/>
      <c r="M24" s="25"/>
    </row>
    <row r="25" spans="3:13" s="27" customFormat="1">
      <c r="C25" s="76"/>
      <c r="E25" s="25"/>
      <c r="F25" s="25"/>
      <c r="H25" s="25"/>
      <c r="I25" s="29"/>
      <c r="J25" s="29"/>
      <c r="K25" s="29"/>
      <c r="L25" s="29"/>
      <c r="M25" s="25"/>
    </row>
    <row r="26" spans="3:13" s="27" customFormat="1">
      <c r="C26" s="76"/>
      <c r="E26" s="25"/>
      <c r="F26" s="25"/>
      <c r="H26" s="25"/>
      <c r="I26" s="29"/>
      <c r="J26" s="29"/>
      <c r="K26" s="29"/>
      <c r="L26" s="29"/>
      <c r="M26" s="25"/>
    </row>
    <row r="27" spans="3:13" s="27" customFormat="1">
      <c r="C27" s="76"/>
      <c r="E27" s="25"/>
      <c r="F27" s="25"/>
      <c r="H27" s="25"/>
      <c r="I27" s="29"/>
      <c r="J27" s="29"/>
      <c r="K27" s="29"/>
      <c r="L27" s="29"/>
      <c r="M27" s="25"/>
    </row>
    <row r="28" spans="3:13" s="27" customFormat="1">
      <c r="C28" s="76"/>
      <c r="E28" s="25"/>
      <c r="F28" s="25"/>
      <c r="H28" s="25"/>
      <c r="I28" s="29"/>
      <c r="J28" s="29"/>
      <c r="K28" s="29"/>
      <c r="L28" s="29"/>
      <c r="M28" s="25"/>
    </row>
    <row r="29" spans="3:13" s="27" customFormat="1">
      <c r="C29" s="76"/>
      <c r="E29" s="25"/>
      <c r="F29" s="25"/>
      <c r="H29" s="25"/>
      <c r="I29" s="29"/>
      <c r="J29" s="29"/>
      <c r="K29" s="29"/>
      <c r="L29" s="29"/>
      <c r="M29" s="25"/>
    </row>
    <row r="30" spans="3:13" s="27" customFormat="1">
      <c r="C30" s="76"/>
      <c r="E30" s="25"/>
      <c r="F30" s="25"/>
      <c r="H30" s="25"/>
      <c r="I30" s="29"/>
      <c r="J30" s="29"/>
      <c r="K30" s="29"/>
      <c r="L30" s="29"/>
      <c r="M30" s="25"/>
    </row>
    <row r="31" spans="3:13" s="27" customFormat="1">
      <c r="C31" s="76"/>
      <c r="E31" s="25"/>
      <c r="F31" s="25"/>
      <c r="H31" s="25"/>
      <c r="I31" s="29"/>
      <c r="J31" s="29"/>
      <c r="K31" s="29"/>
      <c r="L31" s="29"/>
      <c r="M31" s="25"/>
    </row>
    <row r="32" spans="3:13" s="27" customFormat="1">
      <c r="C32" s="76"/>
      <c r="E32" s="25"/>
      <c r="F32" s="25"/>
      <c r="H32" s="25"/>
      <c r="I32" s="29"/>
      <c r="J32" s="29"/>
      <c r="K32" s="29"/>
      <c r="L32" s="29"/>
      <c r="M32" s="25"/>
    </row>
    <row r="33" spans="3:13" s="27" customFormat="1">
      <c r="C33" s="76"/>
      <c r="E33" s="25"/>
      <c r="F33" s="25"/>
      <c r="H33" s="25"/>
      <c r="I33" s="29"/>
      <c r="J33" s="29"/>
      <c r="K33" s="29"/>
      <c r="L33" s="29"/>
      <c r="M33" s="25"/>
    </row>
    <row r="34" spans="3:13" s="27" customFormat="1">
      <c r="C34" s="76"/>
      <c r="E34" s="25"/>
      <c r="F34" s="25"/>
      <c r="H34" s="25"/>
      <c r="I34" s="29"/>
      <c r="J34" s="29"/>
      <c r="K34" s="29"/>
      <c r="L34" s="29"/>
      <c r="M34" s="25"/>
    </row>
    <row r="35" spans="3:13" s="27" customFormat="1">
      <c r="C35" s="76"/>
      <c r="E35" s="25"/>
      <c r="F35" s="25"/>
      <c r="H35" s="25"/>
      <c r="I35" s="29"/>
      <c r="J35" s="29"/>
      <c r="K35" s="29"/>
      <c r="L35" s="29"/>
      <c r="M35" s="25"/>
    </row>
    <row r="36" spans="3:13" s="27" customFormat="1">
      <c r="C36" s="76"/>
      <c r="E36" s="25"/>
      <c r="F36" s="25"/>
      <c r="H36" s="25"/>
      <c r="I36" s="29"/>
      <c r="J36" s="29"/>
      <c r="K36" s="29"/>
      <c r="L36" s="29"/>
      <c r="M36" s="25"/>
    </row>
    <row r="37" spans="3:13" s="27" customFormat="1">
      <c r="C37" s="76"/>
      <c r="E37" s="25"/>
      <c r="F37" s="25"/>
      <c r="H37" s="25"/>
      <c r="I37" s="29"/>
      <c r="J37" s="29"/>
      <c r="K37" s="29"/>
      <c r="L37" s="29"/>
      <c r="M37" s="25"/>
    </row>
    <row r="38" spans="3:13" s="27" customFormat="1">
      <c r="C38" s="76"/>
      <c r="E38" s="25"/>
      <c r="F38" s="25"/>
      <c r="H38" s="25"/>
      <c r="I38" s="29"/>
      <c r="J38" s="29"/>
      <c r="K38" s="29"/>
      <c r="L38" s="29"/>
      <c r="M38" s="25"/>
    </row>
    <row r="39" spans="3:13" s="27" customFormat="1">
      <c r="C39" s="76"/>
      <c r="E39" s="25"/>
      <c r="F39" s="25"/>
      <c r="H39" s="25"/>
      <c r="I39" s="29"/>
      <c r="J39" s="29"/>
      <c r="K39" s="29"/>
      <c r="L39" s="29"/>
      <c r="M39" s="25"/>
    </row>
    <row r="40" spans="3:13" s="27" customFormat="1">
      <c r="C40" s="76"/>
      <c r="E40" s="25"/>
      <c r="F40" s="25"/>
      <c r="H40" s="25"/>
      <c r="I40" s="29"/>
      <c r="J40" s="29"/>
      <c r="K40" s="29"/>
      <c r="L40" s="29"/>
      <c r="M40" s="25"/>
    </row>
    <row r="41" spans="3:13">
      <c r="L41" s="29"/>
    </row>
    <row r="42" spans="3:13">
      <c r="L42" s="29"/>
    </row>
  </sheetData>
  <phoneticPr fontId="1" type="noConversion"/>
  <dataValidations count="1">
    <dataValidation type="list" allowBlank="1" showInputMessage="1" showErrorMessage="1" sqref="C5:C1048576" xr:uid="{00000000-0002-0000-0B00-000000000000}">
      <formula1>"신규매수,추가매수,일부매도,전량매도"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M42"/>
  <sheetViews>
    <sheetView zoomScale="85" zoomScaleNormal="85" workbookViewId="0">
      <pane ySplit="4" topLeftCell="A6" activePane="bottomLeft" state="frozen"/>
      <selection activeCell="G5" sqref="G5"/>
      <selection pane="bottomLeft" activeCell="L13" sqref="L13"/>
    </sheetView>
  </sheetViews>
  <sheetFormatPr baseColWidth="10" defaultColWidth="9" defaultRowHeight="15"/>
  <cols>
    <col min="1" max="1" width="14" style="5" customWidth="1"/>
    <col min="2" max="2" width="15.1640625" style="5" customWidth="1"/>
    <col min="3" max="3" width="15.33203125" style="73" customWidth="1"/>
    <col min="4" max="4" width="19" style="5" customWidth="1"/>
    <col min="5" max="5" width="44.1640625" style="8" customWidth="1"/>
    <col min="6" max="6" width="15.1640625" style="8" bestFit="1" customWidth="1"/>
    <col min="7" max="7" width="11.6640625" style="5" customWidth="1"/>
    <col min="8" max="8" width="12.6640625" style="8" customWidth="1"/>
    <col min="9" max="12" width="12.1640625" style="30" customWidth="1"/>
    <col min="13" max="13" width="35.33203125" style="8" customWidth="1"/>
    <col min="14" max="14" width="10.83203125" style="5" bestFit="1" customWidth="1"/>
    <col min="15" max="16384" width="9" style="5"/>
  </cols>
  <sheetData>
    <row r="1" spans="1:13" ht="36">
      <c r="A1" s="55" t="s">
        <v>281</v>
      </c>
      <c r="B1" s="56" t="s">
        <v>282</v>
      </c>
      <c r="C1" s="71" t="s">
        <v>13</v>
      </c>
      <c r="D1" s="55" t="s">
        <v>84</v>
      </c>
    </row>
    <row r="2" spans="1:13">
      <c r="A2" s="9" t="s">
        <v>280</v>
      </c>
      <c r="B2" s="9" t="s">
        <v>283</v>
      </c>
      <c r="C2" s="9">
        <v>8110741701</v>
      </c>
      <c r="D2" s="28">
        <v>1300000</v>
      </c>
    </row>
    <row r="3" spans="1:13" ht="6" customHeight="1"/>
    <row r="4" spans="1:13" s="8" customFormat="1">
      <c r="A4" s="85" t="s">
        <v>80</v>
      </c>
      <c r="B4" s="85" t="s">
        <v>21</v>
      </c>
      <c r="C4" s="84" t="s">
        <v>22</v>
      </c>
      <c r="D4" s="85" t="s">
        <v>10</v>
      </c>
      <c r="E4" s="86" t="s">
        <v>8</v>
      </c>
      <c r="F4" s="86" t="s">
        <v>24</v>
      </c>
      <c r="G4" s="85" t="s">
        <v>81</v>
      </c>
      <c r="H4" s="85" t="s">
        <v>5</v>
      </c>
      <c r="I4" s="86" t="s">
        <v>55</v>
      </c>
      <c r="J4" s="86" t="s">
        <v>56</v>
      </c>
      <c r="K4" s="86" t="s">
        <v>82</v>
      </c>
      <c r="L4" s="86" t="s">
        <v>107</v>
      </c>
      <c r="M4" s="85" t="s">
        <v>6</v>
      </c>
    </row>
    <row r="5" spans="1:13" s="1" customFormat="1" ht="17">
      <c r="A5" s="2">
        <v>44319</v>
      </c>
      <c r="B5" s="2">
        <v>44319</v>
      </c>
      <c r="C5" s="70" t="s">
        <v>31</v>
      </c>
      <c r="D5" s="22" t="s">
        <v>120</v>
      </c>
      <c r="E5" s="42" t="str">
        <f>VLOOKUP($D5,투자유니버스!$A:$H,2,0)</f>
        <v>KODEX 200</v>
      </c>
      <c r="F5" s="42" t="str">
        <f>VLOOKUP($D5,투자유니버스!$A:$H,5,0)</f>
        <v>주식</v>
      </c>
      <c r="G5" s="22">
        <v>5</v>
      </c>
      <c r="H5" s="77">
        <v>210125</v>
      </c>
      <c r="I5" s="46">
        <f t="shared" ref="I5:I13" si="0">H5/SUMIF(B:B,B5,H:H)</f>
        <v>0.1625335509471616</v>
      </c>
      <c r="J5" s="46">
        <f>SUMIFS('MP내역(중립)'!G:G,'MP내역(중립)'!A:A,A5,'MP내역(중립)'!B:B,D5)</f>
        <v>0.16567000000000001</v>
      </c>
      <c r="K5" s="46">
        <f>ABS(I5-J5)</f>
        <v>3.1364490528384137E-3</v>
      </c>
      <c r="L5" s="70">
        <f>IF(RIGHT(C5,2)="매수",IF(I5&lt;J5,INT((SUMIF(B:B,B5,H:H)*0.95*K5)/SUMIFS(전체매매내역!I:I,전체매매내역!A:A,B5,전체매매내역!D:D,$C$2,전체매매내역!F:F,D5)),0),0)</f>
        <v>0</v>
      </c>
      <c r="M5" s="42"/>
    </row>
    <row r="6" spans="1:13" s="1" customFormat="1" ht="17">
      <c r="A6" s="2">
        <v>44319</v>
      </c>
      <c r="B6" s="2">
        <v>44319</v>
      </c>
      <c r="C6" s="70" t="s">
        <v>31</v>
      </c>
      <c r="D6" s="22" t="s">
        <v>121</v>
      </c>
      <c r="E6" s="42" t="str">
        <f>VLOOKUP($D6,투자유니버스!$A:$H,2,0)</f>
        <v>KODEX 국고채3년</v>
      </c>
      <c r="F6" s="42" t="str">
        <f>VLOOKUP($D6,투자유니버스!$A:$H,5,0)</f>
        <v>저위험채권</v>
      </c>
      <c r="G6" s="22">
        <v>5</v>
      </c>
      <c r="H6" s="77">
        <v>290200</v>
      </c>
      <c r="I6" s="46">
        <f t="shared" si="0"/>
        <v>0.22447227357461652</v>
      </c>
      <c r="J6" s="46">
        <f>SUMIFS('MP내역(중립)'!G:G,'MP내역(중립)'!A:A,A6,'MP내역(중립)'!B:B,D6)</f>
        <v>0.24</v>
      </c>
      <c r="K6" s="46">
        <f t="shared" ref="K6:K13" si="1">ABS(I6-J6)</f>
        <v>1.552772642538347E-2</v>
      </c>
      <c r="L6" s="70">
        <f>IF(RIGHT(C6,2)="매수",IF(I6&lt;J6,INT((SUMIF(B:B,B6,H:H)*0.95*K6)/SUMIFS(전체매매내역!I:I,전체매매내역!A:A,B6,전체매매내역!D:D,$C$2,전체매매내역!F:F,D6)),0),0)</f>
        <v>0</v>
      </c>
      <c r="M6" s="42"/>
    </row>
    <row r="7" spans="1:13" s="1" customFormat="1" ht="17">
      <c r="A7" s="2">
        <v>44319</v>
      </c>
      <c r="B7" s="2">
        <v>44319</v>
      </c>
      <c r="C7" s="70" t="s">
        <v>31</v>
      </c>
      <c r="D7" s="22" t="s">
        <v>129</v>
      </c>
      <c r="E7" s="42" t="str">
        <f>VLOOKUP($D7,투자유니버스!$A:$H,2,0)</f>
        <v>KOSEF 국고채10년</v>
      </c>
      <c r="F7" s="42" t="str">
        <f>VLOOKUP($D7,투자유니버스!$A:$H,5,0)</f>
        <v>채권</v>
      </c>
      <c r="G7" s="22">
        <v>3</v>
      </c>
      <c r="H7" s="77">
        <v>358890</v>
      </c>
      <c r="I7" s="46">
        <f t="shared" si="0"/>
        <v>0.27760459773671303</v>
      </c>
      <c r="J7" s="46">
        <f>SUMIFS('MP내역(중립)'!G:G,'MP내역(중립)'!A:A,A7,'MP내역(중립)'!B:B,D7)</f>
        <v>0.24</v>
      </c>
      <c r="K7" s="46">
        <f t="shared" si="1"/>
        <v>3.7604597736713041E-2</v>
      </c>
      <c r="L7" s="70">
        <f>IF(RIGHT(C7,2)="매수",IF(I7&lt;J7,INT((SUMIF(B:B,B7,H:H)*0.95*K7)/SUMIFS(전체매매내역!I:I,전체매매내역!A:A,B7,전체매매내역!D:D,$C$2,전체매매내역!F:F,D7)),0),0)</f>
        <v>0</v>
      </c>
      <c r="M7" s="42"/>
    </row>
    <row r="8" spans="1:13" s="1" customFormat="1" ht="17">
      <c r="A8" s="2">
        <v>44319</v>
      </c>
      <c r="B8" s="2">
        <v>44319</v>
      </c>
      <c r="C8" s="70" t="s">
        <v>31</v>
      </c>
      <c r="D8" s="22" t="s">
        <v>130</v>
      </c>
      <c r="E8" s="42" t="str">
        <f>VLOOKUP($D8,투자유니버스!$A:$H,2,0)</f>
        <v>TIGER 소프트웨어</v>
      </c>
      <c r="F8" s="42" t="str">
        <f>VLOOKUP($D8,투자유니버스!$A:$H,5,0)</f>
        <v>고위험주식</v>
      </c>
      <c r="G8" s="22">
        <v>6</v>
      </c>
      <c r="H8" s="77">
        <v>100290</v>
      </c>
      <c r="I8" s="46">
        <f t="shared" si="0"/>
        <v>7.7575204399718448E-2</v>
      </c>
      <c r="J8" s="46">
        <f>SUMIFS('MP내역(중립)'!G:G,'MP내역(중립)'!A:A,A8,'MP내역(중립)'!B:B,D8)</f>
        <v>8.4000000000000005E-2</v>
      </c>
      <c r="K8" s="46">
        <f t="shared" si="1"/>
        <v>6.4247956002815576E-3</v>
      </c>
      <c r="L8" s="70">
        <f>IF(RIGHT(C8,2)="매수",IF(I8&lt;J8,INT((SUMIF(B:B,B8,H:H)*0.95*K8)/SUMIFS(전체매매내역!I:I,전체매매내역!A:A,B8,전체매매내역!D:D,$C$2,전체매매내역!F:F,D8)),0),0)</f>
        <v>0</v>
      </c>
      <c r="M8" s="42"/>
    </row>
    <row r="9" spans="1:13" s="1" customFormat="1" ht="18" customHeight="1">
      <c r="A9" s="2">
        <v>44319</v>
      </c>
      <c r="B9" s="2">
        <v>44319</v>
      </c>
      <c r="C9" s="70" t="s">
        <v>31</v>
      </c>
      <c r="D9" s="22" t="s">
        <v>126</v>
      </c>
      <c r="E9" s="42" t="str">
        <f>VLOOKUP($D9,투자유니버스!$A:$H,2,0)</f>
        <v>KODEX 배당성장채권혼합</v>
      </c>
      <c r="F9" s="42" t="str">
        <f>VLOOKUP($D9,투자유니버스!$A:$H,5,0)</f>
        <v>대체</v>
      </c>
      <c r="G9" s="22">
        <v>2</v>
      </c>
      <c r="H9" s="77">
        <v>24100</v>
      </c>
      <c r="I9" s="46">
        <f t="shared" si="0"/>
        <v>1.8641563725528113E-2</v>
      </c>
      <c r="J9" s="46">
        <f>SUMIFS('MP내역(중립)'!G:G,'MP내역(중립)'!A:A,A9,'MP내역(중립)'!B:B,D9)</f>
        <v>0.02</v>
      </c>
      <c r="K9" s="46">
        <f t="shared" si="1"/>
        <v>1.3584362744718873E-3</v>
      </c>
      <c r="L9" s="70">
        <f>IF(RIGHT(C9,2)="매수",IF(I9&lt;J9,INT((SUMIF(B:B,B9,H:H)*0.95*K9)/SUMIFS(전체매매내역!I:I,전체매매내역!A:A,B9,전체매매내역!D:D,$C$2,전체매매내역!F:F,D9)),0),0)</f>
        <v>0</v>
      </c>
      <c r="M9" s="81" t="s">
        <v>287</v>
      </c>
    </row>
    <row r="10" spans="1:13" s="1" customFormat="1" ht="17">
      <c r="A10" s="2">
        <v>44319</v>
      </c>
      <c r="B10" s="2">
        <v>44319</v>
      </c>
      <c r="C10" s="70" t="s">
        <v>31</v>
      </c>
      <c r="D10" s="22" t="s">
        <v>125</v>
      </c>
      <c r="E10" s="42" t="str">
        <f>VLOOKUP($D10,투자유니버스!$A:$H,2,0)</f>
        <v>KODEX 선진국MSCI World</v>
      </c>
      <c r="F10" s="42" t="str">
        <f>VLOOKUP($D10,투자유니버스!$A:$H,5,0)</f>
        <v>주식</v>
      </c>
      <c r="G10" s="22">
        <v>8</v>
      </c>
      <c r="H10" s="77">
        <v>148000</v>
      </c>
      <c r="I10" s="46">
        <f t="shared" si="0"/>
        <v>0.11447931250531787</v>
      </c>
      <c r="J10" s="46">
        <f>SUMIFS('MP내역(중립)'!G:G,'MP내역(중립)'!A:A,A10,'MP내역(중립)'!B:B,D10)</f>
        <v>0.117412</v>
      </c>
      <c r="K10" s="46">
        <f t="shared" si="1"/>
        <v>2.9326874946821319E-3</v>
      </c>
      <c r="L10" s="70">
        <f>IF(RIGHT(C10,2)="매수",IF(I10&lt;J10,INT((SUMIF(B:B,B10,H:H)*0.95*K10)/SUMIFS(전체매매내역!I:I,전체매매내역!A:A,B10,전체매매내역!D:D,$C$2,전체매매내역!F:F,D10)),0),0)</f>
        <v>0</v>
      </c>
      <c r="M10" s="42"/>
    </row>
    <row r="11" spans="1:13" s="1" customFormat="1" ht="17">
      <c r="A11" s="2">
        <v>44319</v>
      </c>
      <c r="B11" s="2">
        <v>44319</v>
      </c>
      <c r="C11" s="70" t="s">
        <v>31</v>
      </c>
      <c r="D11" s="22" t="s">
        <v>127</v>
      </c>
      <c r="E11" s="42" t="str">
        <f>VLOOKUP($D11,투자유니버스!$A:$H,2,0)</f>
        <v>KODEX 종합채권(AA-이상)액티브</v>
      </c>
      <c r="F11" s="42" t="str">
        <f>VLOOKUP($D11,투자유니버스!$A:$H,5,0)</f>
        <v>채권</v>
      </c>
      <c r="G11" s="22">
        <v>1</v>
      </c>
      <c r="H11" s="77">
        <v>108535</v>
      </c>
      <c r="I11" s="46">
        <f t="shared" si="0"/>
        <v>8.395278501868024E-2</v>
      </c>
      <c r="J11" s="46">
        <f>SUMIFS('MP내역(중립)'!G:G,'MP내역(중립)'!A:A,A11,'MP내역(중립)'!B:B,D11)</f>
        <v>0.1</v>
      </c>
      <c r="K11" s="46">
        <f t="shared" si="1"/>
        <v>1.6047214981319766E-2</v>
      </c>
      <c r="L11" s="70">
        <f>IF(RIGHT(C11,2)="매수",IF(I11&lt;J11,INT((SUMIF(B:B,B11,H:H)*0.95*K11)/SUMIFS(전체매매내역!I:I,전체매매내역!A:A,B11,전체매매내역!D:D,$C$2,전체매매내역!F:F,D11)),0),0)</f>
        <v>0</v>
      </c>
      <c r="M11" s="42"/>
    </row>
    <row r="12" spans="1:13" s="1" customFormat="1" ht="17">
      <c r="A12" s="2">
        <v>44319</v>
      </c>
      <c r="B12" s="2">
        <v>44319</v>
      </c>
      <c r="C12" s="70" t="s">
        <v>31</v>
      </c>
      <c r="D12" s="22" t="s">
        <v>128</v>
      </c>
      <c r="E12" s="42" t="str">
        <f>VLOOKUP($D12,투자유니버스!$A:$H,2,0)</f>
        <v>TIGER TOP10</v>
      </c>
      <c r="F12" s="42" t="str">
        <f>VLOOKUP($D12,투자유니버스!$A:$H,5,0)</f>
        <v>주식</v>
      </c>
      <c r="G12" s="22">
        <v>3</v>
      </c>
      <c r="H12" s="77">
        <v>42885</v>
      </c>
      <c r="I12" s="46">
        <f t="shared" si="0"/>
        <v>3.3171927816152413E-2</v>
      </c>
      <c r="J12" s="46">
        <f>SUMIFS('MP내역(중립)'!G:G,'MP내역(중립)'!A:A,A12,'MP내역(중립)'!B:B,D12)</f>
        <v>3.2918000000000003E-2</v>
      </c>
      <c r="K12" s="46">
        <f t="shared" si="1"/>
        <v>2.5392781615241056E-4</v>
      </c>
      <c r="L12" s="70">
        <f>IF(RIGHT(C12,2)="매수",IF(I12&lt;J12,INT((SUMIF(B:B,B12,H:H)*0.95*K12)/SUMIFS(전체매매내역!I:I,전체매매내역!A:A,B12,전체매매내역!D:D,$C$2,전체매매내역!F:F,D12)),0),0)</f>
        <v>0</v>
      </c>
      <c r="M12" s="42"/>
    </row>
    <row r="13" spans="1:13" s="1" customFormat="1" ht="17">
      <c r="A13" s="2">
        <v>44319</v>
      </c>
      <c r="B13" s="2">
        <v>44319</v>
      </c>
      <c r="C13" s="70"/>
      <c r="D13" s="17" t="s">
        <v>57</v>
      </c>
      <c r="E13" s="42" t="str">
        <f>VLOOKUP($D13,투자유니버스!$A:$H,2,0)</f>
        <v>예수금</v>
      </c>
      <c r="F13" s="42" t="str">
        <f>VLOOKUP($D13,투자유니버스!$A:$H,5,0)</f>
        <v>현금</v>
      </c>
      <c r="G13" s="48"/>
      <c r="H13" s="49">
        <v>9785</v>
      </c>
      <c r="I13" s="46">
        <f t="shared" si="0"/>
        <v>7.5687842761117258E-3</v>
      </c>
      <c r="J13" s="46">
        <f>SUMIFS('MP내역(중립)'!G:G,'MP내역(중립)'!A:A,A13,'MP내역(중립)'!B:B,D13)</f>
        <v>0</v>
      </c>
      <c r="K13" s="46">
        <f t="shared" si="1"/>
        <v>7.5687842761117258E-3</v>
      </c>
      <c r="L13" s="70">
        <f>IF(RIGHT(C13,2)="매수",IF(I13&lt;J13,INT((SUMIF(B:B,B13,H:H)*0.95*K13)/SUMIFS(전체매매내역!I:I,전체매매내역!A:A,B13,전체매매내역!D:D,$C$2,전체매매내역!F:F,D13)),0),0)</f>
        <v>0</v>
      </c>
      <c r="M13" s="42"/>
    </row>
    <row r="14" spans="1:13" s="27" customFormat="1">
      <c r="C14" s="76"/>
      <c r="E14" s="25"/>
      <c r="F14" s="25"/>
      <c r="H14" s="25"/>
      <c r="I14" s="29"/>
      <c r="J14" s="29"/>
      <c r="K14" s="29"/>
      <c r="L14" s="47"/>
      <c r="M14" s="25"/>
    </row>
    <row r="15" spans="1:13" s="27" customFormat="1">
      <c r="C15" s="76"/>
      <c r="E15" s="25"/>
      <c r="F15" s="25"/>
      <c r="H15" s="25"/>
      <c r="I15" s="29"/>
      <c r="J15" s="29"/>
      <c r="K15" s="29"/>
      <c r="L15" s="29"/>
      <c r="M15" s="25"/>
    </row>
    <row r="16" spans="1:13" s="27" customFormat="1">
      <c r="C16" s="76"/>
      <c r="E16" s="25"/>
      <c r="F16" s="25"/>
      <c r="H16" s="25"/>
      <c r="I16" s="29"/>
      <c r="J16" s="29"/>
      <c r="K16" s="29"/>
      <c r="L16" s="29"/>
      <c r="M16" s="25"/>
    </row>
    <row r="17" spans="3:13" s="27" customFormat="1">
      <c r="C17" s="76"/>
      <c r="E17" s="25"/>
      <c r="F17" s="25"/>
      <c r="H17" s="25"/>
      <c r="I17" s="29"/>
      <c r="J17" s="29"/>
      <c r="K17" s="29"/>
      <c r="L17" s="29"/>
      <c r="M17" s="25"/>
    </row>
    <row r="18" spans="3:13" s="27" customFormat="1">
      <c r="C18" s="76"/>
      <c r="E18" s="25"/>
      <c r="F18" s="25"/>
      <c r="H18" s="25"/>
      <c r="I18" s="29"/>
      <c r="J18" s="29"/>
      <c r="K18" s="29"/>
      <c r="L18" s="29"/>
      <c r="M18" s="25"/>
    </row>
    <row r="19" spans="3:13" s="27" customFormat="1">
      <c r="C19" s="76"/>
      <c r="E19" s="25"/>
      <c r="F19" s="25"/>
      <c r="H19" s="25"/>
      <c r="I19" s="29"/>
      <c r="J19" s="29"/>
      <c r="K19" s="29"/>
      <c r="L19" s="29"/>
      <c r="M19" s="25"/>
    </row>
    <row r="20" spans="3:13" s="27" customFormat="1">
      <c r="C20" s="76"/>
      <c r="E20" s="25"/>
      <c r="F20" s="25"/>
      <c r="H20" s="25"/>
      <c r="I20" s="29"/>
      <c r="J20" s="29"/>
      <c r="K20" s="29"/>
      <c r="L20" s="29"/>
      <c r="M20" s="25"/>
    </row>
    <row r="21" spans="3:13" s="27" customFormat="1">
      <c r="C21" s="76"/>
      <c r="E21" s="25"/>
      <c r="F21" s="25"/>
      <c r="H21" s="25"/>
      <c r="I21" s="29"/>
      <c r="J21" s="29"/>
      <c r="K21" s="29"/>
      <c r="L21" s="29"/>
      <c r="M21" s="25"/>
    </row>
    <row r="22" spans="3:13" s="27" customFormat="1">
      <c r="C22" s="76"/>
      <c r="E22" s="25"/>
      <c r="F22" s="25"/>
      <c r="H22" s="25"/>
      <c r="I22" s="29"/>
      <c r="J22" s="29"/>
      <c r="K22" s="29"/>
      <c r="L22" s="29"/>
      <c r="M22" s="25"/>
    </row>
    <row r="23" spans="3:13" s="27" customFormat="1">
      <c r="C23" s="76"/>
      <c r="E23" s="25"/>
      <c r="F23" s="25"/>
      <c r="H23" s="25"/>
      <c r="I23" s="29"/>
      <c r="J23" s="29"/>
      <c r="K23" s="29"/>
      <c r="L23" s="29"/>
      <c r="M23" s="25"/>
    </row>
    <row r="24" spans="3:13" s="27" customFormat="1">
      <c r="C24" s="76"/>
      <c r="E24" s="25"/>
      <c r="F24" s="25"/>
      <c r="H24" s="25"/>
      <c r="I24" s="29"/>
      <c r="J24" s="29"/>
      <c r="K24" s="29"/>
      <c r="L24" s="29"/>
      <c r="M24" s="25"/>
    </row>
    <row r="25" spans="3:13" s="27" customFormat="1">
      <c r="C25" s="76"/>
      <c r="E25" s="25"/>
      <c r="F25" s="25"/>
      <c r="H25" s="25"/>
      <c r="I25" s="29"/>
      <c r="J25" s="29"/>
      <c r="K25" s="29"/>
      <c r="L25" s="29"/>
      <c r="M25" s="25"/>
    </row>
    <row r="26" spans="3:13" s="27" customFormat="1">
      <c r="C26" s="76"/>
      <c r="E26" s="25"/>
      <c r="F26" s="25"/>
      <c r="H26" s="25"/>
      <c r="I26" s="29"/>
      <c r="J26" s="29"/>
      <c r="K26" s="29"/>
      <c r="L26" s="29"/>
      <c r="M26" s="25"/>
    </row>
    <row r="27" spans="3:13" s="27" customFormat="1">
      <c r="C27" s="76"/>
      <c r="E27" s="25"/>
      <c r="F27" s="25"/>
      <c r="H27" s="25"/>
      <c r="I27" s="29"/>
      <c r="J27" s="29"/>
      <c r="K27" s="29"/>
      <c r="L27" s="29"/>
      <c r="M27" s="25"/>
    </row>
    <row r="28" spans="3:13" s="27" customFormat="1">
      <c r="C28" s="76"/>
      <c r="E28" s="25"/>
      <c r="F28" s="25"/>
      <c r="H28" s="25"/>
      <c r="I28" s="29"/>
      <c r="J28" s="29"/>
      <c r="K28" s="29"/>
      <c r="L28" s="29"/>
      <c r="M28" s="25"/>
    </row>
    <row r="29" spans="3:13" s="27" customFormat="1">
      <c r="C29" s="76"/>
      <c r="E29" s="25"/>
      <c r="F29" s="25"/>
      <c r="H29" s="25"/>
      <c r="I29" s="29"/>
      <c r="J29" s="29"/>
      <c r="K29" s="29"/>
      <c r="L29" s="29"/>
      <c r="M29" s="25"/>
    </row>
    <row r="30" spans="3:13" s="27" customFormat="1">
      <c r="C30" s="76"/>
      <c r="E30" s="25"/>
      <c r="F30" s="25"/>
      <c r="H30" s="25"/>
      <c r="I30" s="29"/>
      <c r="J30" s="29"/>
      <c r="K30" s="29"/>
      <c r="L30" s="29"/>
      <c r="M30" s="25"/>
    </row>
    <row r="31" spans="3:13" s="27" customFormat="1">
      <c r="C31" s="76"/>
      <c r="E31" s="25"/>
      <c r="F31" s="25"/>
      <c r="H31" s="25"/>
      <c r="I31" s="29"/>
      <c r="J31" s="29"/>
      <c r="K31" s="29"/>
      <c r="L31" s="29"/>
      <c r="M31" s="25"/>
    </row>
    <row r="32" spans="3:13" s="27" customFormat="1">
      <c r="C32" s="76"/>
      <c r="E32" s="25"/>
      <c r="F32" s="25"/>
      <c r="H32" s="25"/>
      <c r="I32" s="29"/>
      <c r="J32" s="29"/>
      <c r="K32" s="29"/>
      <c r="L32" s="29"/>
      <c r="M32" s="25"/>
    </row>
    <row r="33" spans="3:13" s="27" customFormat="1">
      <c r="C33" s="76"/>
      <c r="E33" s="25"/>
      <c r="F33" s="25"/>
      <c r="H33" s="25"/>
      <c r="I33" s="29"/>
      <c r="J33" s="29"/>
      <c r="K33" s="29"/>
      <c r="L33" s="29"/>
      <c r="M33" s="25"/>
    </row>
    <row r="34" spans="3:13" s="27" customFormat="1">
      <c r="C34" s="76"/>
      <c r="E34" s="25"/>
      <c r="F34" s="25"/>
      <c r="H34" s="25"/>
      <c r="I34" s="29"/>
      <c r="J34" s="29"/>
      <c r="K34" s="29"/>
      <c r="L34" s="29"/>
      <c r="M34" s="25"/>
    </row>
    <row r="35" spans="3:13" s="27" customFormat="1">
      <c r="C35" s="76"/>
      <c r="E35" s="25"/>
      <c r="F35" s="25"/>
      <c r="H35" s="25"/>
      <c r="I35" s="29"/>
      <c r="J35" s="29"/>
      <c r="K35" s="29"/>
      <c r="L35" s="29"/>
      <c r="M35" s="25"/>
    </row>
    <row r="36" spans="3:13" s="27" customFormat="1">
      <c r="C36" s="76"/>
      <c r="E36" s="25"/>
      <c r="F36" s="25"/>
      <c r="H36" s="25"/>
      <c r="I36" s="29"/>
      <c r="J36" s="29"/>
      <c r="K36" s="29"/>
      <c r="L36" s="29"/>
      <c r="M36" s="25"/>
    </row>
    <row r="37" spans="3:13" s="27" customFormat="1">
      <c r="C37" s="76"/>
      <c r="E37" s="25"/>
      <c r="F37" s="25"/>
      <c r="H37" s="25"/>
      <c r="I37" s="29"/>
      <c r="J37" s="29"/>
      <c r="K37" s="29"/>
      <c r="L37" s="29"/>
      <c r="M37" s="25"/>
    </row>
    <row r="38" spans="3:13" s="27" customFormat="1">
      <c r="C38" s="76"/>
      <c r="E38" s="25"/>
      <c r="F38" s="25"/>
      <c r="H38" s="25"/>
      <c r="I38" s="29"/>
      <c r="J38" s="29"/>
      <c r="K38" s="29"/>
      <c r="L38" s="29"/>
      <c r="M38" s="25"/>
    </row>
    <row r="39" spans="3:13">
      <c r="L39" s="29"/>
    </row>
    <row r="40" spans="3:13">
      <c r="L40" s="29"/>
    </row>
    <row r="41" spans="3:13">
      <c r="L41" s="29"/>
    </row>
    <row r="42" spans="3:13">
      <c r="L42" s="29"/>
    </row>
  </sheetData>
  <phoneticPr fontId="1" type="noConversion"/>
  <dataValidations count="1">
    <dataValidation type="list" allowBlank="1" showInputMessage="1" showErrorMessage="1" sqref="C5:C1048576" xr:uid="{00000000-0002-0000-0C00-000000000000}">
      <formula1>"신규매수,추가매수,일부매도,전량매도"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V313"/>
  <sheetViews>
    <sheetView zoomScale="90" zoomScaleNormal="90" workbookViewId="0">
      <pane xSplit="1" ySplit="5" topLeftCell="B6" activePane="bottomRight" state="frozen"/>
      <selection pane="topRight"/>
      <selection pane="bottomLeft"/>
      <selection pane="bottomRight" activeCell="N8" sqref="N8"/>
    </sheetView>
  </sheetViews>
  <sheetFormatPr baseColWidth="10" defaultColWidth="9" defaultRowHeight="15"/>
  <cols>
    <col min="1" max="2" width="14.83203125" style="1" customWidth="1"/>
    <col min="3" max="3" width="16.33203125" style="1" customWidth="1"/>
    <col min="4" max="4" width="14.1640625" style="1" customWidth="1"/>
    <col min="5" max="5" width="13.5" style="1" customWidth="1"/>
    <col min="6" max="6" width="15.6640625" style="1" customWidth="1"/>
    <col min="7" max="7" width="12.83203125" style="1" customWidth="1"/>
    <col min="8" max="8" width="17.1640625" style="1" customWidth="1"/>
    <col min="9" max="9" width="16.6640625" style="1" customWidth="1"/>
    <col min="10" max="10" width="10.1640625" style="1" customWidth="1"/>
    <col min="11" max="11" width="15.6640625" style="1" customWidth="1"/>
    <col min="12" max="12" width="14.5" style="20" customWidth="1"/>
    <col min="13" max="13" width="11.83203125" style="21" bestFit="1" customWidth="1"/>
    <col min="14" max="14" width="10.1640625" style="21" customWidth="1"/>
    <col min="15" max="15" width="11.1640625" style="21" bestFit="1" customWidth="1"/>
    <col min="16" max="16" width="10.6640625" style="21" customWidth="1"/>
    <col min="17" max="17" width="11.6640625" style="21" customWidth="1"/>
    <col min="18" max="18" width="10" style="21" customWidth="1"/>
    <col min="19" max="19" width="13.1640625" style="21" customWidth="1"/>
    <col min="20" max="20" width="11.6640625" style="20" customWidth="1"/>
    <col min="21" max="21" width="9" style="20"/>
    <col min="22" max="22" width="20" style="20" customWidth="1"/>
    <col min="23" max="16384" width="9" style="20"/>
  </cols>
  <sheetData>
    <row r="1" spans="1:22" s="44" customFormat="1" ht="22.5" customHeight="1">
      <c r="A1" s="55" t="s">
        <v>281</v>
      </c>
      <c r="B1" s="56" t="s">
        <v>282</v>
      </c>
      <c r="C1" s="55" t="s">
        <v>85</v>
      </c>
      <c r="D1" s="55" t="s">
        <v>86</v>
      </c>
      <c r="E1" s="61" t="s">
        <v>87</v>
      </c>
      <c r="F1" s="62" t="s">
        <v>19</v>
      </c>
      <c r="G1" s="63" t="s">
        <v>3</v>
      </c>
      <c r="H1" s="64" t="s">
        <v>41</v>
      </c>
      <c r="I1" s="64" t="s">
        <v>88</v>
      </c>
      <c r="J1" s="12"/>
      <c r="L1" s="45"/>
      <c r="M1" s="45"/>
      <c r="N1" s="45"/>
      <c r="O1" s="45"/>
      <c r="P1" s="45"/>
      <c r="Q1" s="45"/>
      <c r="R1" s="45"/>
    </row>
    <row r="2" spans="1:22" s="1" customFormat="1">
      <c r="A2" s="9" t="s">
        <v>296</v>
      </c>
      <c r="B2" s="9" t="s">
        <v>284</v>
      </c>
      <c r="C2" s="11">
        <v>0.7</v>
      </c>
      <c r="D2" s="24">
        <v>2.5</v>
      </c>
      <c r="E2" s="24">
        <v>4.3499999999999996</v>
      </c>
      <c r="F2" s="10">
        <v>0.24</v>
      </c>
      <c r="G2" s="18"/>
      <c r="H2" s="19"/>
      <c r="I2" s="19"/>
      <c r="J2" s="15"/>
      <c r="L2" s="23"/>
      <c r="M2" s="23"/>
      <c r="N2" s="23"/>
      <c r="O2" s="23"/>
      <c r="P2" s="23"/>
      <c r="Q2" s="23"/>
      <c r="R2" s="23"/>
    </row>
    <row r="3" spans="1:22" s="1" customFormat="1">
      <c r="M3" s="23"/>
      <c r="N3" s="23"/>
      <c r="O3" s="23"/>
      <c r="P3" s="23"/>
      <c r="Q3" s="23"/>
      <c r="R3" s="23"/>
      <c r="S3" s="23"/>
    </row>
    <row r="4" spans="1:22" s="1" customFormat="1" ht="18">
      <c r="A4" s="65" t="s">
        <v>24</v>
      </c>
      <c r="B4" s="67" t="s">
        <v>274</v>
      </c>
      <c r="C4" s="67" t="s">
        <v>275</v>
      </c>
      <c r="D4" s="67" t="s">
        <v>276</v>
      </c>
      <c r="E4" s="67" t="s">
        <v>277</v>
      </c>
      <c r="F4" s="67" t="s">
        <v>278</v>
      </c>
      <c r="G4" s="67" t="s">
        <v>279</v>
      </c>
      <c r="H4" s="67"/>
      <c r="I4" s="67"/>
      <c r="J4" s="67"/>
      <c r="K4" s="92" t="s">
        <v>44</v>
      </c>
      <c r="L4" s="92" t="s">
        <v>89</v>
      </c>
      <c r="M4" s="92" t="s">
        <v>45</v>
      </c>
      <c r="N4" s="94" t="s">
        <v>0</v>
      </c>
      <c r="O4" s="89" t="s">
        <v>90</v>
      </c>
      <c r="P4" s="89"/>
      <c r="Q4" s="89"/>
      <c r="R4" s="89" t="s">
        <v>30</v>
      </c>
      <c r="S4" s="89"/>
      <c r="T4" s="89"/>
      <c r="U4" s="89"/>
      <c r="V4" s="90" t="s">
        <v>12</v>
      </c>
    </row>
    <row r="5" spans="1:22" s="1" customFormat="1" ht="54">
      <c r="A5" s="66" t="s">
        <v>91</v>
      </c>
      <c r="B5" s="67">
        <v>5</v>
      </c>
      <c r="C5" s="67">
        <v>4</v>
      </c>
      <c r="D5" s="67">
        <v>3</v>
      </c>
      <c r="E5" s="67">
        <v>2</v>
      </c>
      <c r="F5" s="67">
        <v>1</v>
      </c>
      <c r="G5" s="67">
        <v>0</v>
      </c>
      <c r="H5" s="67"/>
      <c r="I5" s="67"/>
      <c r="J5" s="67"/>
      <c r="K5" s="93"/>
      <c r="L5" s="93"/>
      <c r="M5" s="93"/>
      <c r="N5" s="95"/>
      <c r="O5" s="34" t="s">
        <v>16</v>
      </c>
      <c r="P5" s="34" t="s">
        <v>92</v>
      </c>
      <c r="Q5" s="34" t="s">
        <v>93</v>
      </c>
      <c r="R5" s="34" t="s">
        <v>94</v>
      </c>
      <c r="S5" s="35" t="s">
        <v>95</v>
      </c>
      <c r="T5" s="35" t="s">
        <v>34</v>
      </c>
      <c r="U5" s="35" t="s">
        <v>26</v>
      </c>
      <c r="V5" s="91"/>
    </row>
    <row r="6" spans="1:22" s="1" customFormat="1" ht="17">
      <c r="A6" s="3">
        <v>44319</v>
      </c>
      <c r="B6" s="31">
        <f>IF(ISBLANK($A6),"",SUMIFS('MP내역(적극)'!$G:$G,'MP내역(적극)'!$A:$A,$A6,'MP내역(적극)'!$D:$D,B$4,'MP내역(적극)'!$E:$E,B$5))</f>
        <v>0.376</v>
      </c>
      <c r="C6" s="31">
        <f>IF(ISBLANK($A6),"",SUMIFS('MP내역(적극)'!$G:$G,'MP내역(적극)'!$A:$A,$A6,'MP내역(적극)'!$D:$D,C$4,'MP내역(적극)'!$E:$E,C$5))</f>
        <v>0.32400000000000001</v>
      </c>
      <c r="D6" s="31">
        <f>IF(ISBLANK($A6),"",SUMIFS('MP내역(적극)'!$G:$G,'MP내역(적극)'!$A:$A,$A6,'MP내역(적극)'!$D:$D,D$4,'MP내역(적극)'!$E:$E,D$5))</f>
        <v>0.24</v>
      </c>
      <c r="E6" s="31">
        <f>IF(ISBLANK($A6),"",SUMIFS('MP내역(적극)'!$G:$G,'MP내역(적극)'!$A:$A,$A6,'MP내역(적극)'!$D:$D,E$4,'MP내역(적극)'!$E:$E,E$5))</f>
        <v>0</v>
      </c>
      <c r="F6" s="31">
        <f>IF(ISBLANK($A6),"",SUMIFS('MP내역(적극)'!$G:$G,'MP내역(적극)'!$A:$A,$A6,'MP내역(적극)'!$D:$D,F$4,'MP내역(적극)'!$E:$E,F$5))</f>
        <v>0.06</v>
      </c>
      <c r="G6" s="31">
        <f>IF(ISBLANK($A6),"",SUMIFS('MP내역(적극)'!$G:$G,'MP내역(적극)'!$A:$A,$A6,'MP내역(적극)'!$D:$D,G$4,'MP내역(적극)'!$E:$E,G$5))</f>
        <v>0</v>
      </c>
      <c r="H6" s="31">
        <f>IF(ISBLANK($A6),"",SUMIFS('MP내역(적극)'!$G:$G,'MP내역(적극)'!$A:$A,$A6,'MP내역(적극)'!$D:$D,H$4,'MP내역(적극)'!$E:$E,H$5))</f>
        <v>0</v>
      </c>
      <c r="I6" s="31">
        <f>IF(ISBLANK($A6),"",SUMIFS('MP내역(적극)'!$G:$G,'MP내역(적극)'!$A:$A,$A6,'MP내역(적극)'!$D:$D,I$4,'MP내역(적극)'!$E:$E,I$5))</f>
        <v>0</v>
      </c>
      <c r="J6" s="31">
        <f>IF(ISBLANK($A6),"",SUMIFS('MP내역(적극)'!$G:$G,'MP내역(적극)'!$A:$A,$A6,'MP내역(적극)'!$D:$D,J$4,'MP내역(적극)'!$E:$E,J$5))</f>
        <v>0</v>
      </c>
      <c r="K6" s="31">
        <f>IF(ISBLANK(A6),"",SUM(B6:J6))</f>
        <v>1</v>
      </c>
      <c r="L6" s="31">
        <f>IF(ISBLANK(A6),"",SUMIFS('MP내역(적극)'!G:G,'MP내역(적극)'!A:A,'포트변경내역(적극)'!A6,'MP내역(적극)'!F:F,"Y"))</f>
        <v>0.7</v>
      </c>
      <c r="M6" s="38">
        <f>IF(ISBLANK(A6),"",SUMPRODUCT($B$5:$J$5,B6:J6))</f>
        <v>3.956</v>
      </c>
      <c r="N6" s="16" t="s">
        <v>11</v>
      </c>
      <c r="O6" s="13" t="str">
        <f>IF(ISBLANK(L6),"",IF($C$2&gt;=L6,"O","X"))</f>
        <v>O</v>
      </c>
      <c r="P6" s="13" t="str">
        <f>IF(ISBLANK(M6),"",IF(AND($D$2&lt;=M6,M6&lt;=$E$2),"O","X"))</f>
        <v>O</v>
      </c>
      <c r="Q6" s="13" t="str">
        <f>IF(ISBLANK(A6),"",IFERROR(IF(M6&gt;VLOOKUP(A6,'포트변경내역(중립)'!A:M,13,0),"O","X"),""))</f>
        <v>O</v>
      </c>
      <c r="R6" s="13">
        <f>IF(ISBLANK(A6),"",COUNTIFS('MP내역(적극)'!$A:$A,A6)-COUNTIFS('MP내역(적극)'!$A:$A,A6,'MP내역(적극)'!$B:$B,"현금")-COUNTIFS('MP내역(적극)'!$A:$A,A6,'MP내역(적극)'!$B:$B,"예수금")-COUNTIFS('MP내역(적극)'!$A:$A,A6,'MP내역(적극)'!$B:$B,"예탁금")-COUNTIFS('MP내역(적극)'!$A:$A,A6,'MP내역(적극)'!$B:$B,"합계"))</f>
        <v>6</v>
      </c>
      <c r="S6" s="13" t="str">
        <f>IF(ISBLANK(A6),"",IF(COUNTIFS('MP내역(적극)'!A:A,A6,'MP내역(적극)'!G:G,"&gt;"&amp;$F$2,'MP내역(적극)'!D:D,"&lt;&gt;"&amp;$H$2,'MP내역(적극)'!D:D,"&lt;&gt;"&amp;$I$2,'MP내역(적극)'!B:B,"&lt;&gt;현금",'MP내역(적극)'!B:B,"&lt;&gt;합계")=0,"O","X"))</f>
        <v>O</v>
      </c>
      <c r="T6" s="13" t="str">
        <f>IF(ISBLANK(A6),"",IF(AND(ABS(L6-SUMIFS('MP내역(적극)'!G:G,'MP내역(적극)'!A:A,A6,'MP내역(적극)'!F:F,"Y"))&lt;0.001,ABS(K6-SUMIFS('MP내역(적극)'!G:G,'MP내역(적극)'!A:A,A6,'MP내역(적극)'!B:B,"&lt;&gt;합계"))&lt;0.001),"O","X"))</f>
        <v>O</v>
      </c>
      <c r="U6" s="13" t="str">
        <f>IF(ISBLANK(A6),"",IF(COUNTIFS('MP내역(적극)'!A:A,A6,'MP내역(적극)'!H:H,"X")=0,"O","X"))</f>
        <v>O</v>
      </c>
      <c r="V6" s="36"/>
    </row>
    <row r="7" spans="1:22" s="1" customFormat="1" ht="17">
      <c r="A7" s="3">
        <v>44349</v>
      </c>
      <c r="B7" s="31">
        <f>IF(ISBLANK($A7),"",SUMIFS('MP내역(적극)'!$G:$G,'MP내역(적극)'!$A:$A,$A7,'MP내역(적극)'!$D:$D,B$4,'MP내역(적극)'!$E:$E,B$5))</f>
        <v>0.376</v>
      </c>
      <c r="C7" s="31">
        <f>IF(ISBLANK($A7),"",SUMIFS('MP내역(적극)'!$G:$G,'MP내역(적극)'!$A:$A,$A7,'MP내역(적극)'!$D:$D,C$4,'MP내역(적극)'!$E:$E,C$5))</f>
        <v>0.32400000000000001</v>
      </c>
      <c r="D7" s="31">
        <f>IF(ISBLANK($A7),"",SUMIFS('MP내역(적극)'!$G:$G,'MP내역(적극)'!$A:$A,$A7,'MP내역(적극)'!$D:$D,D$4,'MP내역(적극)'!$E:$E,D$5))</f>
        <v>0.24</v>
      </c>
      <c r="E7" s="31">
        <f>IF(ISBLANK($A7),"",SUMIFS('MP내역(적극)'!$G:$G,'MP내역(적극)'!$A:$A,$A7,'MP내역(적극)'!$D:$D,E$4,'MP내역(적극)'!$E:$E,E$5))</f>
        <v>0</v>
      </c>
      <c r="F7" s="31">
        <f>IF(ISBLANK($A7),"",SUMIFS('MP내역(적극)'!$G:$G,'MP내역(적극)'!$A:$A,$A7,'MP내역(적극)'!$D:$D,F$4,'MP내역(적극)'!$E:$E,F$5))</f>
        <v>0.06</v>
      </c>
      <c r="G7" s="31">
        <f>IF(ISBLANK($A7),"",SUMIFS('MP내역(적극)'!$G:$G,'MP내역(적극)'!$A:$A,$A7,'MP내역(적극)'!$D:$D,G$4,'MP내역(적극)'!$E:$E,G$5))</f>
        <v>0</v>
      </c>
      <c r="H7" s="31">
        <f>IF(ISBLANK($A7),"",SUMIFS('MP내역(적극)'!$G:$G,'MP내역(적극)'!$A:$A,$A7,'MP내역(적극)'!$D:$D,H$4,'MP내역(적극)'!$E:$E,H$5))</f>
        <v>0</v>
      </c>
      <c r="I7" s="31">
        <f>IF(ISBLANK($A7),"",SUMIFS('MP내역(적극)'!$G:$G,'MP내역(적극)'!$A:$A,$A7,'MP내역(적극)'!$D:$D,I$4,'MP내역(적극)'!$E:$E,I$5))</f>
        <v>0</v>
      </c>
      <c r="J7" s="31">
        <f>IF(ISBLANK($A7),"",SUMIFS('MP내역(적극)'!$G:$G,'MP내역(적극)'!$A:$A,$A7,'MP내역(적극)'!$D:$D,J$4,'MP내역(적극)'!$E:$E,J$5))</f>
        <v>0</v>
      </c>
      <c r="K7" s="31">
        <f>IF(ISBLANK(A7),"",SUM(B7:J7))</f>
        <v>1</v>
      </c>
      <c r="L7" s="31">
        <f>IF(ISBLANK(A7),"",SUMIFS('MP내역(적극)'!G:G,'MP내역(적극)'!A:A,'포트변경내역(적극)'!A7,'MP내역(적극)'!F:F,"Y"))</f>
        <v>0.7</v>
      </c>
      <c r="M7" s="38">
        <f>IF(ISBLANK(A7),"",SUMPRODUCT($B$5:$J$5,B7:J7))</f>
        <v>3.956</v>
      </c>
      <c r="N7" s="16" t="s">
        <v>304</v>
      </c>
      <c r="O7" s="13" t="str">
        <f>IF(ISBLANK(L7),"",IF($C$2&gt;=L7,"O","X"))</f>
        <v>O</v>
      </c>
      <c r="P7" s="13" t="str">
        <f>IF(ISBLANK(M7),"",IF(AND($D$2&lt;=M7,M7&lt;=$E$2),"O","X"))</f>
        <v>O</v>
      </c>
      <c r="Q7" s="13" t="str">
        <f>IF(ISBLANK(A7),"",IFERROR(IF(M7&gt;VLOOKUP(A7,'포트변경내역(중립)'!A:M,13,0),"O","X"),""))</f>
        <v>O</v>
      </c>
      <c r="R7" s="13">
        <f>IF(ISBLANK(A7),"",COUNTIFS('MP내역(적극)'!$A:$A,A7)-COUNTIFS('MP내역(적극)'!$A:$A,A7,'MP내역(적극)'!$B:$B,"현금")-COUNTIFS('MP내역(적극)'!$A:$A,A7,'MP내역(적극)'!$B:$B,"예수금")-COUNTIFS('MP내역(적극)'!$A:$A,A7,'MP내역(적극)'!$B:$B,"예탁금")-COUNTIFS('MP내역(적극)'!$A:$A,A7,'MP내역(적극)'!$B:$B,"합계"))</f>
        <v>6</v>
      </c>
      <c r="S7" s="13" t="str">
        <f>IF(ISBLANK(A7),"",IF(COUNTIFS('MP내역(적극)'!A:A,A7,'MP내역(적극)'!G:G,"&gt;"&amp;$F$2,'MP내역(적극)'!D:D,"&lt;&gt;"&amp;$H$2,'MP내역(적극)'!D:D,"&lt;&gt;"&amp;$I$2,'MP내역(적극)'!B:B,"&lt;&gt;현금",'MP내역(적극)'!B:B,"&lt;&gt;합계")=0,"O","X"))</f>
        <v>O</v>
      </c>
      <c r="T7" s="13" t="str">
        <f>IF(ISBLANK(A7),"",IF(AND(ABS(L7-SUMIFS('MP내역(적극)'!G:G,'MP내역(적극)'!A:A,A7,'MP내역(적극)'!F:F,"Y"))&lt;0.001,ABS(K7-SUMIFS('MP내역(적극)'!G:G,'MP내역(적극)'!A:A,A7,'MP내역(적극)'!B:B,"&lt;&gt;합계"))&lt;0.001),"O","X"))</f>
        <v>O</v>
      </c>
      <c r="U7" s="13" t="str">
        <f>IF(ISBLANK(A7),"",IF(COUNTIFS('MP내역(적극)'!A:A,A7,'MP내역(적극)'!H:H,"X")=0,"O","X"))</f>
        <v>O</v>
      </c>
      <c r="V7" s="36"/>
    </row>
    <row r="8" spans="1:22">
      <c r="A8" s="20"/>
      <c r="B8" s="20"/>
      <c r="C8" s="20"/>
      <c r="D8" s="20"/>
      <c r="E8" s="20"/>
      <c r="F8" s="20"/>
      <c r="G8" s="20"/>
      <c r="H8" s="20"/>
      <c r="I8" s="20"/>
      <c r="J8" s="20"/>
      <c r="K8" s="20"/>
      <c r="M8" s="20"/>
      <c r="N8" s="20"/>
      <c r="T8" s="21"/>
      <c r="U8" s="21"/>
    </row>
    <row r="9" spans="1:22">
      <c r="A9" s="20"/>
      <c r="B9" s="20"/>
      <c r="C9" s="20"/>
      <c r="D9" s="20"/>
      <c r="E9" s="20"/>
      <c r="F9" s="20"/>
      <c r="G9" s="20"/>
      <c r="H9" s="20"/>
      <c r="I9" s="20"/>
      <c r="J9" s="20"/>
      <c r="K9" s="20"/>
      <c r="M9" s="20"/>
      <c r="N9" s="20"/>
      <c r="T9" s="21"/>
      <c r="U9" s="21"/>
    </row>
    <row r="10" spans="1:22">
      <c r="A10" s="20"/>
      <c r="B10" s="20"/>
      <c r="C10" s="20"/>
      <c r="D10" s="20"/>
      <c r="E10" s="20"/>
      <c r="F10" s="20"/>
      <c r="G10" s="20"/>
      <c r="H10" s="20"/>
      <c r="I10" s="20"/>
      <c r="J10" s="20"/>
      <c r="K10" s="20"/>
      <c r="M10" s="20"/>
      <c r="N10" s="20"/>
      <c r="T10" s="21"/>
      <c r="U10" s="21"/>
    </row>
    <row r="11" spans="1:22">
      <c r="A11" s="20"/>
      <c r="B11" s="20"/>
      <c r="C11" s="20"/>
      <c r="D11" s="20"/>
      <c r="E11" s="20"/>
      <c r="F11" s="20"/>
      <c r="G11" s="20"/>
      <c r="H11" s="20"/>
      <c r="I11" s="20"/>
      <c r="J11" s="20"/>
      <c r="K11" s="20"/>
      <c r="M11" s="20"/>
      <c r="N11" s="20"/>
      <c r="T11" s="21"/>
      <c r="U11" s="21"/>
    </row>
    <row r="12" spans="1:22">
      <c r="A12" s="20"/>
      <c r="B12" s="20"/>
      <c r="C12" s="20"/>
      <c r="D12" s="20"/>
      <c r="E12" s="20"/>
      <c r="F12" s="20"/>
      <c r="G12" s="20"/>
      <c r="H12" s="20"/>
      <c r="I12" s="20"/>
      <c r="J12" s="20"/>
      <c r="K12" s="20"/>
      <c r="M12" s="20"/>
      <c r="N12" s="20"/>
      <c r="T12" s="21"/>
      <c r="U12" s="21"/>
    </row>
    <row r="13" spans="1:22">
      <c r="A13" s="20"/>
      <c r="B13" s="20"/>
      <c r="C13" s="20"/>
      <c r="D13" s="20"/>
      <c r="E13" s="20"/>
      <c r="F13" s="20"/>
      <c r="G13" s="20"/>
      <c r="H13" s="20"/>
      <c r="I13" s="20"/>
      <c r="J13" s="20"/>
      <c r="K13" s="20"/>
      <c r="M13" s="20"/>
      <c r="N13" s="20"/>
      <c r="T13" s="21"/>
      <c r="U13" s="21"/>
    </row>
    <row r="14" spans="1:22">
      <c r="A14" s="20"/>
      <c r="B14" s="20"/>
      <c r="C14" s="20"/>
      <c r="D14" s="20"/>
      <c r="E14" s="20"/>
      <c r="F14" s="20"/>
      <c r="G14" s="20"/>
      <c r="H14" s="20"/>
      <c r="I14" s="20"/>
      <c r="J14" s="20"/>
      <c r="K14" s="20"/>
      <c r="M14" s="20"/>
      <c r="N14" s="20"/>
      <c r="T14" s="21"/>
      <c r="U14" s="21"/>
    </row>
    <row r="15" spans="1:22">
      <c r="A15" s="20"/>
      <c r="B15" s="20"/>
      <c r="C15" s="20"/>
      <c r="D15" s="20"/>
      <c r="E15" s="20"/>
      <c r="F15" s="20"/>
      <c r="G15" s="20"/>
      <c r="H15" s="20"/>
      <c r="I15" s="20"/>
      <c r="J15" s="20"/>
      <c r="K15" s="20"/>
      <c r="M15" s="20"/>
      <c r="N15" s="20"/>
      <c r="T15" s="21"/>
      <c r="U15" s="21"/>
    </row>
    <row r="16" spans="1:22">
      <c r="A16" s="20"/>
      <c r="B16" s="20"/>
      <c r="C16" s="20"/>
      <c r="D16" s="20"/>
      <c r="E16" s="20"/>
      <c r="F16" s="20"/>
      <c r="G16" s="20"/>
      <c r="H16" s="20"/>
      <c r="I16" s="20"/>
      <c r="J16" s="20"/>
      <c r="K16" s="20"/>
      <c r="M16" s="20"/>
      <c r="N16" s="20"/>
      <c r="T16" s="21"/>
      <c r="U16" s="21"/>
    </row>
    <row r="17" spans="1:21">
      <c r="A17" s="20"/>
      <c r="B17" s="20"/>
      <c r="C17" s="20"/>
      <c r="D17" s="20"/>
      <c r="E17" s="20"/>
      <c r="F17" s="20"/>
      <c r="G17" s="20"/>
      <c r="H17" s="20"/>
      <c r="I17" s="20"/>
      <c r="J17" s="20"/>
      <c r="K17" s="20"/>
      <c r="M17" s="20"/>
      <c r="N17" s="20"/>
      <c r="T17" s="21"/>
      <c r="U17" s="21"/>
    </row>
    <row r="18" spans="1:21">
      <c r="A18" s="20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1"/>
      <c r="S18" s="20"/>
    </row>
    <row r="19" spans="1:21">
      <c r="A19" s="20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1" t="str">
        <f t="shared" ref="L19:L68" si="0">IF(I19="","",IF($C$2&gt;=I19,"O","X"))</f>
        <v/>
      </c>
      <c r="M19" s="21" t="str">
        <f t="shared" ref="M19:M68" si="1">IF(J19="","",IF(AND($D$2&lt;=J19,J19&lt;=$E$2),"O","X"))</f>
        <v/>
      </c>
      <c r="N19" s="21" t="str">
        <f>IF(A19="","",IFERROR(IF(J19&gt;VLOOKUP(A19,'포트변경내역(중립)'!A:J,10,0),"O","X"),""))</f>
        <v/>
      </c>
      <c r="O19" s="21" t="str">
        <f>IF(A19="","",COUNTIFS('MP내역(적극)'!$A:$A,A19)-COUNTIFS('MP내역(적극)'!$A:$A,A19,'MP내역(적극)'!$B:$B,"현금")-COUNTIFS('MP내역(적극)'!$A:$A,A19,'MP내역(적극)'!$B:$B,"예수금")-COUNTIFS('MP내역(적극)'!$A:$A,A19,'MP내역(적극)'!$B:$B,"예탁금")-COUNTIFS('MP내역(적극)'!$A:$A,A19,'MP내역(적극)'!$B:$B,"합계"))</f>
        <v/>
      </c>
      <c r="P19" s="21" t="str">
        <f>IF(A19="","",IF(COUNTIFS('MP내역(적극)'!A:A,A19,'MP내역(적극)'!G:G,"&gt;"&amp;$F$2,'MP내역(적극)'!D:D,"&lt;&gt;"&amp;$H$2,'MP내역(적극)'!D:D,"&lt;&gt;"&amp;$I$2,'MP내역(적극)'!B:B,"&lt;&gt;현금",'MP내역(적극)'!B:B,"&lt;&gt;합계")=0,"O","X"))</f>
        <v/>
      </c>
      <c r="Q19" s="21" t="str">
        <f>IF(A19="","",IF(AND(ABS(I19-SUMIFS('MP내역(적극)'!G:G,'MP내역(적극)'!A:A,A19,'MP내역(적극)'!F:F,"Y"))&lt;0.001,ABS(H19-SUMIFS('MP내역(적극)'!G:G,'MP내역(적극)'!A:A,A19,'MP내역(적극)'!B:B,"&lt;&gt;합계"))&lt;0.001),"O","X"))</f>
        <v/>
      </c>
      <c r="R19" s="21" t="str">
        <f>IF(A19="","",IF(COUNTIFS('MP내역(적극)'!A:A,A19,'MP내역(적극)'!H:H,"X")=0,"O","X"))</f>
        <v/>
      </c>
      <c r="S19" s="20"/>
    </row>
    <row r="20" spans="1:21">
      <c r="A20" s="20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1" t="str">
        <f t="shared" si="0"/>
        <v/>
      </c>
      <c r="M20" s="21" t="str">
        <f t="shared" si="1"/>
        <v/>
      </c>
      <c r="N20" s="21" t="str">
        <f>IF(A20="","",IFERROR(IF(J20&gt;VLOOKUP(A20,'포트변경내역(중립)'!A:J,10,0),"O","X"),""))</f>
        <v/>
      </c>
      <c r="O20" s="21" t="str">
        <f>IF(A20="","",COUNTIFS('MP내역(적극)'!$A:$A,A20)-COUNTIFS('MP내역(적극)'!$A:$A,A20,'MP내역(적극)'!$B:$B,"현금")-COUNTIFS('MP내역(적극)'!$A:$A,A20,'MP내역(적극)'!$B:$B,"예수금")-COUNTIFS('MP내역(적극)'!$A:$A,A20,'MP내역(적극)'!$B:$B,"예탁금")-COUNTIFS('MP내역(적극)'!$A:$A,A20,'MP내역(적극)'!$B:$B,"합계"))</f>
        <v/>
      </c>
      <c r="P20" s="21" t="str">
        <f>IF(A20="","",IF(COUNTIFS('MP내역(적극)'!A:A,A20,'MP내역(적극)'!G:G,"&gt;"&amp;$F$2,'MP내역(적극)'!D:D,"&lt;&gt;"&amp;$H$2,'MP내역(적극)'!D:D,"&lt;&gt;"&amp;$I$2,'MP내역(적극)'!B:B,"&lt;&gt;현금",'MP내역(적극)'!B:B,"&lt;&gt;합계")=0,"O","X"))</f>
        <v/>
      </c>
      <c r="Q20" s="21" t="str">
        <f>IF(A20="","",IF(AND(ABS(I20-SUMIFS('MP내역(적극)'!G:G,'MP내역(적극)'!A:A,A20,'MP내역(적극)'!F:F,"Y"))&lt;0.001,ABS(H20-SUMIFS('MP내역(적극)'!G:G,'MP내역(적극)'!A:A,A20,'MP내역(적극)'!B:B,"&lt;&gt;합계"))&lt;0.001),"O","X"))</f>
        <v/>
      </c>
      <c r="R20" s="21" t="str">
        <f>IF(A20="","",IF(COUNTIFS('MP내역(적극)'!A:A,A20,'MP내역(적극)'!H:H,"X")=0,"O","X"))</f>
        <v/>
      </c>
      <c r="S20" s="20"/>
    </row>
    <row r="21" spans="1:21">
      <c r="A21" s="20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1" t="str">
        <f t="shared" si="0"/>
        <v/>
      </c>
      <c r="M21" s="21" t="str">
        <f t="shared" si="1"/>
        <v/>
      </c>
      <c r="N21" s="21" t="str">
        <f>IF(A21="","",IFERROR(IF(J21&gt;VLOOKUP(A21,'포트변경내역(중립)'!A:J,10,0),"O","X"),""))</f>
        <v/>
      </c>
      <c r="O21" s="21" t="str">
        <f>IF(A21="","",COUNTIFS('MP내역(적극)'!$A:$A,A21)-COUNTIFS('MP내역(적극)'!$A:$A,A21,'MP내역(적극)'!$B:$B,"현금")-COUNTIFS('MP내역(적극)'!$A:$A,A21,'MP내역(적극)'!$B:$B,"예수금")-COUNTIFS('MP내역(적극)'!$A:$A,A21,'MP내역(적극)'!$B:$B,"예탁금")-COUNTIFS('MP내역(적극)'!$A:$A,A21,'MP내역(적극)'!$B:$B,"합계"))</f>
        <v/>
      </c>
      <c r="P21" s="21" t="str">
        <f>IF(A21="","",IF(COUNTIFS('MP내역(적극)'!A:A,A21,'MP내역(적극)'!G:G,"&gt;"&amp;$F$2,'MP내역(적극)'!D:D,"&lt;&gt;"&amp;$H$2,'MP내역(적극)'!D:D,"&lt;&gt;"&amp;$I$2,'MP내역(적극)'!B:B,"&lt;&gt;현금",'MP내역(적극)'!B:B,"&lt;&gt;합계")=0,"O","X"))</f>
        <v/>
      </c>
      <c r="Q21" s="21" t="str">
        <f>IF(A21="","",IF(AND(ABS(I21-SUMIFS('MP내역(적극)'!G:G,'MP내역(적극)'!A:A,A21,'MP내역(적극)'!F:F,"Y"))&lt;0.001,ABS(H21-SUMIFS('MP내역(적극)'!G:G,'MP내역(적극)'!A:A,A21,'MP내역(적극)'!B:B,"&lt;&gt;합계"))&lt;0.001),"O","X"))</f>
        <v/>
      </c>
      <c r="R21" s="21" t="str">
        <f>IF(A21="","",IF(COUNTIFS('MP내역(적극)'!A:A,A21,'MP내역(적극)'!H:H,"X")=0,"O","X"))</f>
        <v/>
      </c>
      <c r="S21" s="20"/>
    </row>
    <row r="22" spans="1:21">
      <c r="A22" s="20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1" t="str">
        <f t="shared" si="0"/>
        <v/>
      </c>
      <c r="M22" s="21" t="str">
        <f t="shared" si="1"/>
        <v/>
      </c>
      <c r="N22" s="21" t="str">
        <f>IF(A22="","",IFERROR(IF(J22&gt;VLOOKUP(A22,'포트변경내역(중립)'!A:J,10,0),"O","X"),""))</f>
        <v/>
      </c>
      <c r="O22" s="21" t="str">
        <f>IF(A22="","",COUNTIFS('MP내역(적극)'!$A:$A,A22)-COUNTIFS('MP내역(적극)'!$A:$A,A22,'MP내역(적극)'!$B:$B,"현금")-COUNTIFS('MP내역(적극)'!$A:$A,A22,'MP내역(적극)'!$B:$B,"예수금")-COUNTIFS('MP내역(적극)'!$A:$A,A22,'MP내역(적극)'!$B:$B,"예탁금")-COUNTIFS('MP내역(적극)'!$A:$A,A22,'MP내역(적극)'!$B:$B,"합계"))</f>
        <v/>
      </c>
      <c r="P22" s="21" t="str">
        <f>IF(A22="","",IF(COUNTIFS('MP내역(적극)'!A:A,A22,'MP내역(적극)'!G:G,"&gt;"&amp;$F$2,'MP내역(적극)'!D:D,"&lt;&gt;"&amp;$H$2,'MP내역(적극)'!D:D,"&lt;&gt;"&amp;$I$2,'MP내역(적극)'!B:B,"&lt;&gt;현금",'MP내역(적극)'!B:B,"&lt;&gt;합계")=0,"O","X"))</f>
        <v/>
      </c>
      <c r="Q22" s="21" t="str">
        <f>IF(A22="","",IF(AND(ABS(I22-SUMIFS('MP내역(적극)'!G:G,'MP내역(적극)'!A:A,A22,'MP내역(적극)'!F:F,"Y"))&lt;0.001,ABS(H22-SUMIFS('MP내역(적극)'!G:G,'MP내역(적극)'!A:A,A22,'MP내역(적극)'!B:B,"&lt;&gt;합계"))&lt;0.001),"O","X"))</f>
        <v/>
      </c>
      <c r="R22" s="21" t="str">
        <f>IF(A22="","",IF(COUNTIFS('MP내역(적극)'!A:A,A22,'MP내역(적극)'!H:H,"X")=0,"O","X"))</f>
        <v/>
      </c>
      <c r="S22" s="20"/>
    </row>
    <row r="23" spans="1:21">
      <c r="A23" s="20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1" t="str">
        <f t="shared" si="0"/>
        <v/>
      </c>
      <c r="M23" s="21" t="str">
        <f t="shared" si="1"/>
        <v/>
      </c>
      <c r="N23" s="21" t="str">
        <f>IF(A23="","",IFERROR(IF(J23&gt;VLOOKUP(A23,'포트변경내역(중립)'!A:J,10,0),"O","X"),""))</f>
        <v/>
      </c>
      <c r="O23" s="21" t="str">
        <f>IF(A23="","",COUNTIFS('MP내역(적극)'!$A:$A,A23)-COUNTIFS('MP내역(적극)'!$A:$A,A23,'MP내역(적극)'!$B:$B,"현금")-COUNTIFS('MP내역(적극)'!$A:$A,A23,'MP내역(적극)'!$B:$B,"예수금")-COUNTIFS('MP내역(적극)'!$A:$A,A23,'MP내역(적극)'!$B:$B,"예탁금")-COUNTIFS('MP내역(적극)'!$A:$A,A23,'MP내역(적극)'!$B:$B,"합계"))</f>
        <v/>
      </c>
      <c r="P23" s="21" t="str">
        <f>IF(A23="","",IF(COUNTIFS('MP내역(적극)'!A:A,A23,'MP내역(적극)'!G:G,"&gt;"&amp;$F$2,'MP내역(적극)'!D:D,"&lt;&gt;"&amp;$H$2,'MP내역(적극)'!D:D,"&lt;&gt;"&amp;$I$2,'MP내역(적극)'!B:B,"&lt;&gt;현금",'MP내역(적극)'!B:B,"&lt;&gt;합계")=0,"O","X"))</f>
        <v/>
      </c>
      <c r="Q23" s="21" t="str">
        <f>IF(A23="","",IF(AND(ABS(I23-SUMIFS('MP내역(적극)'!G:G,'MP내역(적극)'!A:A,A23,'MP내역(적극)'!F:F,"Y"))&lt;0.001,ABS(H23-SUMIFS('MP내역(적극)'!G:G,'MP내역(적극)'!A:A,A23,'MP내역(적극)'!B:B,"&lt;&gt;합계"))&lt;0.001),"O","X"))</f>
        <v/>
      </c>
      <c r="R23" s="21" t="str">
        <f>IF(A23="","",IF(COUNTIFS('MP내역(적극)'!A:A,A23,'MP내역(적극)'!H:H,"X")=0,"O","X"))</f>
        <v/>
      </c>
      <c r="S23" s="20"/>
    </row>
    <row r="24" spans="1:21">
      <c r="A24" s="20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1" t="str">
        <f t="shared" si="0"/>
        <v/>
      </c>
      <c r="M24" s="21" t="str">
        <f t="shared" si="1"/>
        <v/>
      </c>
      <c r="N24" s="21" t="str">
        <f>IF(A24="","",IFERROR(IF(J24&gt;VLOOKUP(A24,'포트변경내역(중립)'!A:J,10,0),"O","X"),""))</f>
        <v/>
      </c>
      <c r="O24" s="21" t="str">
        <f>IF(A24="","",COUNTIFS('MP내역(적극)'!$A:$A,A24)-COUNTIFS('MP내역(적극)'!$A:$A,A24,'MP내역(적극)'!$B:$B,"현금")-COUNTIFS('MP내역(적극)'!$A:$A,A24,'MP내역(적극)'!$B:$B,"예수금")-COUNTIFS('MP내역(적극)'!$A:$A,A24,'MP내역(적극)'!$B:$B,"예탁금")-COUNTIFS('MP내역(적극)'!$A:$A,A24,'MP내역(적극)'!$B:$B,"합계"))</f>
        <v/>
      </c>
      <c r="P24" s="21" t="str">
        <f>IF(A24="","",IF(COUNTIFS('MP내역(적극)'!A:A,A24,'MP내역(적극)'!G:G,"&gt;"&amp;$F$2,'MP내역(적극)'!D:D,"&lt;&gt;"&amp;$H$2,'MP내역(적극)'!D:D,"&lt;&gt;"&amp;$I$2,'MP내역(적극)'!B:B,"&lt;&gt;현금",'MP내역(적극)'!B:B,"&lt;&gt;합계")=0,"O","X"))</f>
        <v/>
      </c>
      <c r="Q24" s="21" t="str">
        <f>IF(A24="","",IF(AND(ABS(I24-SUMIFS('MP내역(적극)'!G:G,'MP내역(적극)'!A:A,A24,'MP내역(적극)'!F:F,"Y"))&lt;0.001,ABS(H24-SUMIFS('MP내역(적극)'!G:G,'MP내역(적극)'!A:A,A24,'MP내역(적극)'!B:B,"&lt;&gt;합계"))&lt;0.001),"O","X"))</f>
        <v/>
      </c>
      <c r="R24" s="21" t="str">
        <f>IF(A24="","",IF(COUNTIFS('MP내역(적극)'!A:A,A24,'MP내역(적극)'!H:H,"X")=0,"O","X"))</f>
        <v/>
      </c>
      <c r="S24" s="20"/>
    </row>
    <row r="25" spans="1:21">
      <c r="A25" s="20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1" t="str">
        <f t="shared" si="0"/>
        <v/>
      </c>
      <c r="M25" s="21" t="str">
        <f t="shared" si="1"/>
        <v/>
      </c>
      <c r="N25" s="21" t="str">
        <f>IF(A25="","",IFERROR(IF(J25&gt;VLOOKUP(A25,'포트변경내역(중립)'!A:J,10,0),"O","X"),""))</f>
        <v/>
      </c>
      <c r="O25" s="21" t="str">
        <f>IF(A25="","",COUNTIFS('MP내역(적극)'!$A:$A,A25)-COUNTIFS('MP내역(적극)'!$A:$A,A25,'MP내역(적극)'!$B:$B,"현금")-COUNTIFS('MP내역(적극)'!$A:$A,A25,'MP내역(적극)'!$B:$B,"예수금")-COUNTIFS('MP내역(적극)'!$A:$A,A25,'MP내역(적극)'!$B:$B,"예탁금")-COUNTIFS('MP내역(적극)'!$A:$A,A25,'MP내역(적극)'!$B:$B,"합계"))</f>
        <v/>
      </c>
      <c r="P25" s="21" t="str">
        <f>IF(A25="","",IF(COUNTIFS('MP내역(적극)'!A:A,A25,'MP내역(적극)'!G:G,"&gt;"&amp;$F$2,'MP내역(적극)'!D:D,"&lt;&gt;"&amp;$H$2,'MP내역(적극)'!D:D,"&lt;&gt;"&amp;$I$2,'MP내역(적극)'!B:B,"&lt;&gt;현금",'MP내역(적극)'!B:B,"&lt;&gt;합계")=0,"O","X"))</f>
        <v/>
      </c>
      <c r="Q25" s="21" t="str">
        <f>IF(A25="","",IF(AND(ABS(I25-SUMIFS('MP내역(적극)'!G:G,'MP내역(적극)'!A:A,A25,'MP내역(적극)'!F:F,"Y"))&lt;0.001,ABS(H25-SUMIFS('MP내역(적극)'!G:G,'MP내역(적극)'!A:A,A25,'MP내역(적극)'!B:B,"&lt;&gt;합계"))&lt;0.001),"O","X"))</f>
        <v/>
      </c>
      <c r="R25" s="21" t="str">
        <f>IF(A25="","",IF(COUNTIFS('MP내역(적극)'!A:A,A25,'MP내역(적극)'!H:H,"X")=0,"O","X"))</f>
        <v/>
      </c>
      <c r="S25" s="20"/>
    </row>
    <row r="26" spans="1:21">
      <c r="A26" s="20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1" t="str">
        <f t="shared" si="0"/>
        <v/>
      </c>
      <c r="M26" s="21" t="str">
        <f t="shared" si="1"/>
        <v/>
      </c>
      <c r="N26" s="21" t="str">
        <f>IF(A26="","",IFERROR(IF(J26&gt;VLOOKUP(A26,'포트변경내역(중립)'!A:J,10,0),"O","X"),""))</f>
        <v/>
      </c>
      <c r="O26" s="21" t="str">
        <f>IF(A26="","",COUNTIFS('MP내역(적극)'!$A:$A,A26)-COUNTIFS('MP내역(적극)'!$A:$A,A26,'MP내역(적극)'!$B:$B,"현금")-COUNTIFS('MP내역(적극)'!$A:$A,A26,'MP내역(적극)'!$B:$B,"예수금")-COUNTIFS('MP내역(적극)'!$A:$A,A26,'MP내역(적극)'!$B:$B,"예탁금")-COUNTIFS('MP내역(적극)'!$A:$A,A26,'MP내역(적극)'!$B:$B,"합계"))</f>
        <v/>
      </c>
      <c r="P26" s="21" t="str">
        <f>IF(A26="","",IF(COUNTIFS('MP내역(적극)'!A:A,A26,'MP내역(적극)'!G:G,"&gt;"&amp;$F$2,'MP내역(적극)'!D:D,"&lt;&gt;"&amp;$H$2,'MP내역(적극)'!D:D,"&lt;&gt;"&amp;$I$2,'MP내역(적극)'!B:B,"&lt;&gt;현금",'MP내역(적극)'!B:B,"&lt;&gt;합계")=0,"O","X"))</f>
        <v/>
      </c>
      <c r="Q26" s="21" t="str">
        <f>IF(A26="","",IF(AND(ABS(I26-SUMIFS('MP내역(적극)'!G:G,'MP내역(적극)'!A:A,A26,'MP내역(적극)'!F:F,"Y"))&lt;0.001,ABS(H26-SUMIFS('MP내역(적극)'!G:G,'MP내역(적극)'!A:A,A26,'MP내역(적극)'!B:B,"&lt;&gt;합계"))&lt;0.001),"O","X"))</f>
        <v/>
      </c>
      <c r="R26" s="21" t="str">
        <f>IF(A26="","",IF(COUNTIFS('MP내역(적극)'!A:A,A26,'MP내역(적극)'!H:H,"X")=0,"O","X"))</f>
        <v/>
      </c>
      <c r="S26" s="20"/>
    </row>
    <row r="27" spans="1:21">
      <c r="A27" s="20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1" t="str">
        <f t="shared" si="0"/>
        <v/>
      </c>
      <c r="M27" s="21" t="str">
        <f t="shared" si="1"/>
        <v/>
      </c>
      <c r="N27" s="21" t="str">
        <f>IF(A27="","",IFERROR(IF(J27&gt;VLOOKUP(A27,'포트변경내역(중립)'!A:J,10,0),"O","X"),""))</f>
        <v/>
      </c>
      <c r="O27" s="21" t="str">
        <f>IF(A27="","",COUNTIFS('MP내역(적극)'!$A:$A,A27)-COUNTIFS('MP내역(적극)'!$A:$A,A27,'MP내역(적극)'!$B:$B,"현금")-COUNTIFS('MP내역(적극)'!$A:$A,A27,'MP내역(적극)'!$B:$B,"예수금")-COUNTIFS('MP내역(적극)'!$A:$A,A27,'MP내역(적극)'!$B:$B,"예탁금")-COUNTIFS('MP내역(적극)'!$A:$A,A27,'MP내역(적극)'!$B:$B,"합계"))</f>
        <v/>
      </c>
      <c r="P27" s="21" t="str">
        <f>IF(A27="","",IF(COUNTIFS('MP내역(적극)'!A:A,A27,'MP내역(적극)'!G:G,"&gt;"&amp;$F$2,'MP내역(적극)'!D:D,"&lt;&gt;"&amp;$H$2,'MP내역(적극)'!D:D,"&lt;&gt;"&amp;$I$2,'MP내역(적극)'!B:B,"&lt;&gt;현금",'MP내역(적극)'!B:B,"&lt;&gt;합계")=0,"O","X"))</f>
        <v/>
      </c>
      <c r="Q27" s="21" t="str">
        <f>IF(A27="","",IF(AND(ABS(I27-SUMIFS('MP내역(적극)'!G:G,'MP내역(적극)'!A:A,A27,'MP내역(적극)'!F:F,"Y"))&lt;0.001,ABS(H27-SUMIFS('MP내역(적극)'!G:G,'MP내역(적극)'!A:A,A27,'MP내역(적극)'!B:B,"&lt;&gt;합계"))&lt;0.001),"O","X"))</f>
        <v/>
      </c>
      <c r="R27" s="21" t="str">
        <f>IF(A27="","",IF(COUNTIFS('MP내역(적극)'!A:A,A27,'MP내역(적극)'!H:H,"X")=0,"O","X"))</f>
        <v/>
      </c>
      <c r="S27" s="20"/>
    </row>
    <row r="28" spans="1:21">
      <c r="A28" s="20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1" t="str">
        <f t="shared" si="0"/>
        <v/>
      </c>
      <c r="M28" s="21" t="str">
        <f t="shared" si="1"/>
        <v/>
      </c>
      <c r="N28" s="21" t="str">
        <f>IF(A28="","",IFERROR(IF(J28&gt;VLOOKUP(A28,'포트변경내역(중립)'!A:J,10,0),"O","X"),""))</f>
        <v/>
      </c>
      <c r="O28" s="21" t="str">
        <f>IF(A28="","",COUNTIFS('MP내역(적극)'!$A:$A,A28)-COUNTIFS('MP내역(적극)'!$A:$A,A28,'MP내역(적극)'!$B:$B,"현금")-COUNTIFS('MP내역(적극)'!$A:$A,A28,'MP내역(적극)'!$B:$B,"예수금")-COUNTIFS('MP내역(적극)'!$A:$A,A28,'MP내역(적극)'!$B:$B,"예탁금")-COUNTIFS('MP내역(적극)'!$A:$A,A28,'MP내역(적극)'!$B:$B,"합계"))</f>
        <v/>
      </c>
      <c r="P28" s="21" t="str">
        <f>IF(A28="","",IF(COUNTIFS('MP내역(적극)'!A:A,A28,'MP내역(적극)'!G:G,"&gt;"&amp;$F$2,'MP내역(적극)'!D:D,"&lt;&gt;"&amp;$H$2,'MP내역(적극)'!D:D,"&lt;&gt;"&amp;$I$2,'MP내역(적극)'!B:B,"&lt;&gt;현금",'MP내역(적극)'!B:B,"&lt;&gt;합계")=0,"O","X"))</f>
        <v/>
      </c>
      <c r="Q28" s="21" t="str">
        <f>IF(A28="","",IF(AND(ABS(I28-SUMIFS('MP내역(적극)'!G:G,'MP내역(적극)'!A:A,A28,'MP내역(적극)'!F:F,"Y"))&lt;0.001,ABS(H28-SUMIFS('MP내역(적극)'!G:G,'MP내역(적극)'!A:A,A28,'MP내역(적극)'!B:B,"&lt;&gt;합계"))&lt;0.001),"O","X"))</f>
        <v/>
      </c>
      <c r="R28" s="21" t="str">
        <f>IF(A28="","",IF(COUNTIFS('MP내역(적극)'!A:A,A28,'MP내역(적극)'!H:H,"X")=0,"O","X"))</f>
        <v/>
      </c>
      <c r="S28" s="20"/>
    </row>
    <row r="29" spans="1:21">
      <c r="A29" s="20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1" t="str">
        <f t="shared" si="0"/>
        <v/>
      </c>
      <c r="M29" s="21" t="str">
        <f t="shared" si="1"/>
        <v/>
      </c>
      <c r="N29" s="21" t="str">
        <f>IF(A29="","",IFERROR(IF(J29&gt;VLOOKUP(A29,'포트변경내역(중립)'!A:J,10,0),"O","X"),""))</f>
        <v/>
      </c>
      <c r="O29" s="21" t="str">
        <f>IF(A29="","",COUNTIFS('MP내역(적극)'!$A:$A,A29)-COUNTIFS('MP내역(적극)'!$A:$A,A29,'MP내역(적극)'!$B:$B,"현금")-COUNTIFS('MP내역(적극)'!$A:$A,A29,'MP내역(적극)'!$B:$B,"예수금")-COUNTIFS('MP내역(적극)'!$A:$A,A29,'MP내역(적극)'!$B:$B,"예탁금")-COUNTIFS('MP내역(적극)'!$A:$A,A29,'MP내역(적극)'!$B:$B,"합계"))</f>
        <v/>
      </c>
      <c r="P29" s="21" t="str">
        <f>IF(A29="","",IF(COUNTIFS('MP내역(적극)'!A:A,A29,'MP내역(적극)'!G:G,"&gt;"&amp;$F$2,'MP내역(적극)'!D:D,"&lt;&gt;"&amp;$H$2,'MP내역(적극)'!D:D,"&lt;&gt;"&amp;$I$2,'MP내역(적극)'!B:B,"&lt;&gt;현금",'MP내역(적극)'!B:B,"&lt;&gt;합계")=0,"O","X"))</f>
        <v/>
      </c>
      <c r="Q29" s="21" t="str">
        <f>IF(A29="","",IF(AND(ABS(I29-SUMIFS('MP내역(적극)'!G:G,'MP내역(적극)'!A:A,A29,'MP내역(적극)'!F:F,"Y"))&lt;0.001,ABS(H29-SUMIFS('MP내역(적극)'!G:G,'MP내역(적극)'!A:A,A29,'MP내역(적극)'!B:B,"&lt;&gt;합계"))&lt;0.001),"O","X"))</f>
        <v/>
      </c>
      <c r="R29" s="21" t="str">
        <f>IF(A29="","",IF(COUNTIFS('MP내역(적극)'!A:A,A29,'MP내역(적극)'!H:H,"X")=0,"O","X"))</f>
        <v/>
      </c>
      <c r="S29" s="20"/>
    </row>
    <row r="30" spans="1:21">
      <c r="A30" s="20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1" t="str">
        <f t="shared" si="0"/>
        <v/>
      </c>
      <c r="M30" s="21" t="str">
        <f t="shared" si="1"/>
        <v/>
      </c>
      <c r="N30" s="21" t="str">
        <f>IF(A30="","",IFERROR(IF(J30&gt;VLOOKUP(A30,'포트변경내역(중립)'!A:J,10,0),"O","X"),""))</f>
        <v/>
      </c>
      <c r="O30" s="21" t="str">
        <f>IF(A30="","",COUNTIFS('MP내역(적극)'!$A:$A,A30)-COUNTIFS('MP내역(적극)'!$A:$A,A30,'MP내역(적극)'!$B:$B,"현금")-COUNTIFS('MP내역(적극)'!$A:$A,A30,'MP내역(적극)'!$B:$B,"예수금")-COUNTIFS('MP내역(적극)'!$A:$A,A30,'MP내역(적극)'!$B:$B,"예탁금")-COUNTIFS('MP내역(적극)'!$A:$A,A30,'MP내역(적극)'!$B:$B,"합계"))</f>
        <v/>
      </c>
      <c r="P30" s="21" t="str">
        <f>IF(A30="","",IF(COUNTIFS('MP내역(적극)'!A:A,A30,'MP내역(적극)'!G:G,"&gt;"&amp;$F$2,'MP내역(적극)'!D:D,"&lt;&gt;"&amp;$H$2,'MP내역(적극)'!D:D,"&lt;&gt;"&amp;$I$2,'MP내역(적극)'!B:B,"&lt;&gt;현금",'MP내역(적극)'!B:B,"&lt;&gt;합계")=0,"O","X"))</f>
        <v/>
      </c>
      <c r="Q30" s="21" t="str">
        <f>IF(A30="","",IF(AND(ABS(I30-SUMIFS('MP내역(적극)'!G:G,'MP내역(적극)'!A:A,A30,'MP내역(적극)'!F:F,"Y"))&lt;0.001,ABS(H30-SUMIFS('MP내역(적극)'!G:G,'MP내역(적극)'!A:A,A30,'MP내역(적극)'!B:B,"&lt;&gt;합계"))&lt;0.001),"O","X"))</f>
        <v/>
      </c>
      <c r="R30" s="21" t="str">
        <f>IF(A30="","",IF(COUNTIFS('MP내역(적극)'!A:A,A30,'MP내역(적극)'!H:H,"X")=0,"O","X"))</f>
        <v/>
      </c>
      <c r="S30" s="20"/>
    </row>
    <row r="31" spans="1:21">
      <c r="A31" s="20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1" t="str">
        <f t="shared" si="0"/>
        <v/>
      </c>
      <c r="M31" s="21" t="str">
        <f t="shared" si="1"/>
        <v/>
      </c>
      <c r="N31" s="21" t="str">
        <f>IF(A31="","",IFERROR(IF(J31&gt;VLOOKUP(A31,'포트변경내역(중립)'!A:J,10,0),"O","X"),""))</f>
        <v/>
      </c>
      <c r="O31" s="21" t="str">
        <f>IF(A31="","",COUNTIFS('MP내역(적극)'!$A:$A,A31)-COUNTIFS('MP내역(적극)'!$A:$A,A31,'MP내역(적극)'!$B:$B,"현금")-COUNTIFS('MP내역(적극)'!$A:$A,A31,'MP내역(적극)'!$B:$B,"예수금")-COUNTIFS('MP내역(적극)'!$A:$A,A31,'MP내역(적극)'!$B:$B,"예탁금")-COUNTIFS('MP내역(적극)'!$A:$A,A31,'MP내역(적극)'!$B:$B,"합계"))</f>
        <v/>
      </c>
      <c r="P31" s="21" t="str">
        <f>IF(A31="","",IF(COUNTIFS('MP내역(적극)'!A:A,A31,'MP내역(적극)'!G:G,"&gt;"&amp;$F$2,'MP내역(적극)'!D:D,"&lt;&gt;"&amp;$H$2,'MP내역(적극)'!D:D,"&lt;&gt;"&amp;$I$2,'MP내역(적극)'!B:B,"&lt;&gt;현금",'MP내역(적극)'!B:B,"&lt;&gt;합계")=0,"O","X"))</f>
        <v/>
      </c>
      <c r="Q31" s="21" t="str">
        <f>IF(A31="","",IF(AND(ABS(I31-SUMIFS('MP내역(적극)'!G:G,'MP내역(적극)'!A:A,A31,'MP내역(적극)'!F:F,"Y"))&lt;0.001,ABS(H31-SUMIFS('MP내역(적극)'!G:G,'MP내역(적극)'!A:A,A31,'MP내역(적극)'!B:B,"&lt;&gt;합계"))&lt;0.001),"O","X"))</f>
        <v/>
      </c>
      <c r="R31" s="21" t="str">
        <f>IF(A31="","",IF(COUNTIFS('MP내역(적극)'!A:A,A31,'MP내역(적극)'!H:H,"X")=0,"O","X"))</f>
        <v/>
      </c>
      <c r="S31" s="20"/>
    </row>
    <row r="32" spans="1:21">
      <c r="A32" s="20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1" t="str">
        <f t="shared" si="0"/>
        <v/>
      </c>
      <c r="M32" s="21" t="str">
        <f t="shared" si="1"/>
        <v/>
      </c>
      <c r="N32" s="21" t="str">
        <f>IF(A32="","",IFERROR(IF(J32&gt;VLOOKUP(A32,'포트변경내역(중립)'!A:J,10,0),"O","X"),""))</f>
        <v/>
      </c>
      <c r="O32" s="21" t="str">
        <f>IF(A32="","",COUNTIFS('MP내역(적극)'!$A:$A,A32)-COUNTIFS('MP내역(적극)'!$A:$A,A32,'MP내역(적극)'!$B:$B,"현금")-COUNTIFS('MP내역(적극)'!$A:$A,A32,'MP내역(적극)'!$B:$B,"예수금")-COUNTIFS('MP내역(적극)'!$A:$A,A32,'MP내역(적극)'!$B:$B,"예탁금")-COUNTIFS('MP내역(적극)'!$A:$A,A32,'MP내역(적극)'!$B:$B,"합계"))</f>
        <v/>
      </c>
      <c r="P32" s="21" t="str">
        <f>IF(A32="","",IF(COUNTIFS('MP내역(적극)'!A:A,A32,'MP내역(적극)'!G:G,"&gt;"&amp;$F$2,'MP내역(적극)'!D:D,"&lt;&gt;"&amp;$H$2,'MP내역(적극)'!D:D,"&lt;&gt;"&amp;$I$2,'MP내역(적극)'!B:B,"&lt;&gt;현금",'MP내역(적극)'!B:B,"&lt;&gt;합계")=0,"O","X"))</f>
        <v/>
      </c>
      <c r="Q32" s="21" t="str">
        <f>IF(A32="","",IF(AND(ABS(I32-SUMIFS('MP내역(적극)'!G:G,'MP내역(적극)'!A:A,A32,'MP내역(적극)'!F:F,"Y"))&lt;0.001,ABS(H32-SUMIFS('MP내역(적극)'!G:G,'MP내역(적극)'!A:A,A32,'MP내역(적극)'!B:B,"&lt;&gt;합계"))&lt;0.001),"O","X"))</f>
        <v/>
      </c>
      <c r="R32" s="21" t="str">
        <f>IF(A32="","",IF(COUNTIFS('MP내역(적극)'!A:A,A32,'MP내역(적극)'!H:H,"X")=0,"O","X"))</f>
        <v/>
      </c>
      <c r="S32" s="20"/>
    </row>
    <row r="33" spans="1:19">
      <c r="A33" s="20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1" t="str">
        <f t="shared" si="0"/>
        <v/>
      </c>
      <c r="M33" s="21" t="str">
        <f t="shared" si="1"/>
        <v/>
      </c>
      <c r="N33" s="21" t="str">
        <f>IF(A33="","",IFERROR(IF(J33&gt;VLOOKUP(A33,'포트변경내역(중립)'!A:J,10,0),"O","X"),""))</f>
        <v/>
      </c>
      <c r="O33" s="21" t="str">
        <f>IF(A33="","",COUNTIFS('MP내역(적극)'!$A:$A,A33)-COUNTIFS('MP내역(적극)'!$A:$A,A33,'MP내역(적극)'!$B:$B,"현금")-COUNTIFS('MP내역(적극)'!$A:$A,A33,'MP내역(적극)'!$B:$B,"예수금")-COUNTIFS('MP내역(적극)'!$A:$A,A33,'MP내역(적극)'!$B:$B,"예탁금")-COUNTIFS('MP내역(적극)'!$A:$A,A33,'MP내역(적극)'!$B:$B,"합계"))</f>
        <v/>
      </c>
      <c r="P33" s="21" t="str">
        <f>IF(A33="","",IF(COUNTIFS('MP내역(적극)'!A:A,A33,'MP내역(적극)'!G:G,"&gt;"&amp;$F$2,'MP내역(적극)'!D:D,"&lt;&gt;"&amp;$H$2,'MP내역(적극)'!D:D,"&lt;&gt;"&amp;$I$2,'MP내역(적극)'!B:B,"&lt;&gt;현금",'MP내역(적극)'!B:B,"&lt;&gt;합계")=0,"O","X"))</f>
        <v/>
      </c>
      <c r="Q33" s="21" t="str">
        <f>IF(A33="","",IF(AND(ABS(I33-SUMIFS('MP내역(적극)'!G:G,'MP내역(적극)'!A:A,A33,'MP내역(적극)'!F:F,"Y"))&lt;0.001,ABS(H33-SUMIFS('MP내역(적극)'!G:G,'MP내역(적극)'!A:A,A33,'MP내역(적극)'!B:B,"&lt;&gt;합계"))&lt;0.001),"O","X"))</f>
        <v/>
      </c>
      <c r="R33" s="21" t="str">
        <f>IF(A33="","",IF(COUNTIFS('MP내역(적극)'!A:A,A33,'MP내역(적극)'!H:H,"X")=0,"O","X"))</f>
        <v/>
      </c>
      <c r="S33" s="20"/>
    </row>
    <row r="34" spans="1:19">
      <c r="A34" s="20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1" t="str">
        <f t="shared" si="0"/>
        <v/>
      </c>
      <c r="M34" s="21" t="str">
        <f t="shared" si="1"/>
        <v/>
      </c>
      <c r="N34" s="21" t="str">
        <f>IF(A34="","",IFERROR(IF(J34&gt;VLOOKUP(A34,'포트변경내역(중립)'!A:J,10,0),"O","X"),""))</f>
        <v/>
      </c>
      <c r="O34" s="21" t="str">
        <f>IF(A34="","",COUNTIFS('MP내역(적극)'!$A:$A,A34)-COUNTIFS('MP내역(적극)'!$A:$A,A34,'MP내역(적극)'!$B:$B,"현금")-COUNTIFS('MP내역(적극)'!$A:$A,A34,'MP내역(적극)'!$B:$B,"예수금")-COUNTIFS('MP내역(적극)'!$A:$A,A34,'MP내역(적극)'!$B:$B,"예탁금")-COUNTIFS('MP내역(적극)'!$A:$A,A34,'MP내역(적극)'!$B:$B,"합계"))</f>
        <v/>
      </c>
      <c r="P34" s="21" t="str">
        <f>IF(A34="","",IF(COUNTIFS('MP내역(적극)'!A:A,A34,'MP내역(적극)'!G:G,"&gt;"&amp;$F$2,'MP내역(적극)'!D:D,"&lt;&gt;"&amp;$H$2,'MP내역(적극)'!D:D,"&lt;&gt;"&amp;$I$2,'MP내역(적극)'!B:B,"&lt;&gt;현금",'MP내역(적극)'!B:B,"&lt;&gt;합계")=0,"O","X"))</f>
        <v/>
      </c>
      <c r="Q34" s="21" t="str">
        <f>IF(A34="","",IF(AND(ABS(I34-SUMIFS('MP내역(적극)'!G:G,'MP내역(적극)'!A:A,A34,'MP내역(적극)'!F:F,"Y"))&lt;0.001,ABS(H34-SUMIFS('MP내역(적극)'!G:G,'MP내역(적극)'!A:A,A34,'MP내역(적극)'!B:B,"&lt;&gt;합계"))&lt;0.001),"O","X"))</f>
        <v/>
      </c>
      <c r="R34" s="21" t="str">
        <f>IF(A34="","",IF(COUNTIFS('MP내역(적극)'!A:A,A34,'MP내역(적극)'!H:H,"X")=0,"O","X"))</f>
        <v/>
      </c>
      <c r="S34" s="20"/>
    </row>
    <row r="35" spans="1:19">
      <c r="A35" s="20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1" t="str">
        <f t="shared" si="0"/>
        <v/>
      </c>
      <c r="M35" s="21" t="str">
        <f t="shared" si="1"/>
        <v/>
      </c>
      <c r="N35" s="21" t="str">
        <f>IF(A35="","",IFERROR(IF(J35&gt;VLOOKUP(A35,'포트변경내역(중립)'!A:J,10,0),"O","X"),""))</f>
        <v/>
      </c>
      <c r="O35" s="21" t="str">
        <f>IF(A35="","",COUNTIFS('MP내역(적극)'!$A:$A,A35)-COUNTIFS('MP내역(적극)'!$A:$A,A35,'MP내역(적극)'!$B:$B,"현금")-COUNTIFS('MP내역(적극)'!$A:$A,A35,'MP내역(적극)'!$B:$B,"예수금")-COUNTIFS('MP내역(적극)'!$A:$A,A35,'MP내역(적극)'!$B:$B,"예탁금")-COUNTIFS('MP내역(적극)'!$A:$A,A35,'MP내역(적극)'!$B:$B,"합계"))</f>
        <v/>
      </c>
      <c r="P35" s="21" t="str">
        <f>IF(A35="","",IF(COUNTIFS('MP내역(적극)'!A:A,A35,'MP내역(적극)'!G:G,"&gt;"&amp;$F$2,'MP내역(적극)'!D:D,"&lt;&gt;"&amp;$H$2,'MP내역(적극)'!D:D,"&lt;&gt;"&amp;$I$2,'MP내역(적극)'!B:B,"&lt;&gt;현금",'MP내역(적극)'!B:B,"&lt;&gt;합계")=0,"O","X"))</f>
        <v/>
      </c>
      <c r="Q35" s="21" t="str">
        <f>IF(A35="","",IF(AND(ABS(I35-SUMIFS('MP내역(적극)'!G:G,'MP내역(적극)'!A:A,A35,'MP내역(적극)'!F:F,"Y"))&lt;0.001,ABS(H35-SUMIFS('MP내역(적극)'!G:G,'MP내역(적극)'!A:A,A35,'MP내역(적극)'!B:B,"&lt;&gt;합계"))&lt;0.001),"O","X"))</f>
        <v/>
      </c>
      <c r="R35" s="21" t="str">
        <f>IF(A35="","",IF(COUNTIFS('MP내역(적극)'!A:A,A35,'MP내역(적극)'!H:H,"X")=0,"O","X"))</f>
        <v/>
      </c>
      <c r="S35" s="20"/>
    </row>
    <row r="36" spans="1:19">
      <c r="A36" s="20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1" t="str">
        <f t="shared" si="0"/>
        <v/>
      </c>
      <c r="M36" s="21" t="str">
        <f t="shared" si="1"/>
        <v/>
      </c>
      <c r="N36" s="21" t="str">
        <f>IF(A36="","",IFERROR(IF(J36&gt;VLOOKUP(A36,'포트변경내역(중립)'!A:J,10,0),"O","X"),""))</f>
        <v/>
      </c>
      <c r="O36" s="21" t="str">
        <f>IF(A36="","",COUNTIFS('MP내역(적극)'!$A:$A,A36)-COUNTIFS('MP내역(적극)'!$A:$A,A36,'MP내역(적극)'!$B:$B,"현금")-COUNTIFS('MP내역(적극)'!$A:$A,A36,'MP내역(적극)'!$B:$B,"예수금")-COUNTIFS('MP내역(적극)'!$A:$A,A36,'MP내역(적극)'!$B:$B,"예탁금")-COUNTIFS('MP내역(적극)'!$A:$A,A36,'MP내역(적극)'!$B:$B,"합계"))</f>
        <v/>
      </c>
      <c r="P36" s="21" t="str">
        <f>IF(A36="","",IF(COUNTIFS('MP내역(적극)'!A:A,A36,'MP내역(적극)'!G:G,"&gt;"&amp;$F$2,'MP내역(적극)'!D:D,"&lt;&gt;"&amp;$H$2,'MP내역(적극)'!D:D,"&lt;&gt;"&amp;$I$2,'MP내역(적극)'!B:B,"&lt;&gt;현금",'MP내역(적극)'!B:B,"&lt;&gt;합계")=0,"O","X"))</f>
        <v/>
      </c>
      <c r="Q36" s="21" t="str">
        <f>IF(A36="","",IF(AND(ABS(I36-SUMIFS('MP내역(적극)'!G:G,'MP내역(적극)'!A:A,A36,'MP내역(적극)'!F:F,"Y"))&lt;0.001,ABS(H36-SUMIFS('MP내역(적극)'!G:G,'MP내역(적극)'!A:A,A36,'MP내역(적극)'!B:B,"&lt;&gt;합계"))&lt;0.001),"O","X"))</f>
        <v/>
      </c>
      <c r="R36" s="21" t="str">
        <f>IF(A36="","",IF(COUNTIFS('MP내역(적극)'!A:A,A36,'MP내역(적극)'!H:H,"X")=0,"O","X"))</f>
        <v/>
      </c>
      <c r="S36" s="20"/>
    </row>
    <row r="37" spans="1:19">
      <c r="A37" s="20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1" t="str">
        <f t="shared" si="0"/>
        <v/>
      </c>
      <c r="M37" s="21" t="str">
        <f t="shared" si="1"/>
        <v/>
      </c>
      <c r="N37" s="21" t="str">
        <f>IF(A37="","",IFERROR(IF(J37&gt;VLOOKUP(A37,'포트변경내역(중립)'!A:J,10,0),"O","X"),""))</f>
        <v/>
      </c>
      <c r="O37" s="21" t="str">
        <f>IF(A37="","",COUNTIFS('MP내역(적극)'!$A:$A,A37)-COUNTIFS('MP내역(적극)'!$A:$A,A37,'MP내역(적극)'!$B:$B,"현금")-COUNTIFS('MP내역(적극)'!$A:$A,A37,'MP내역(적극)'!$B:$B,"예수금")-COUNTIFS('MP내역(적극)'!$A:$A,A37,'MP내역(적극)'!$B:$B,"예탁금")-COUNTIFS('MP내역(적극)'!$A:$A,A37,'MP내역(적극)'!$B:$B,"합계"))</f>
        <v/>
      </c>
      <c r="P37" s="21" t="str">
        <f>IF(A37="","",IF(COUNTIFS('MP내역(적극)'!A:A,A37,'MP내역(적극)'!G:G,"&gt;"&amp;$F$2,'MP내역(적극)'!D:D,"&lt;&gt;"&amp;$H$2,'MP내역(적극)'!D:D,"&lt;&gt;"&amp;$I$2,'MP내역(적극)'!B:B,"&lt;&gt;현금",'MP내역(적극)'!B:B,"&lt;&gt;합계")=0,"O","X"))</f>
        <v/>
      </c>
      <c r="Q37" s="21" t="str">
        <f>IF(A37="","",IF(AND(ABS(I37-SUMIFS('MP내역(적극)'!G:G,'MP내역(적극)'!A:A,A37,'MP내역(적극)'!F:F,"Y"))&lt;0.001,ABS(H37-SUMIFS('MP내역(적극)'!G:G,'MP내역(적극)'!A:A,A37,'MP내역(적극)'!B:B,"&lt;&gt;합계"))&lt;0.001),"O","X"))</f>
        <v/>
      </c>
      <c r="R37" s="21" t="str">
        <f>IF(A37="","",IF(COUNTIFS('MP내역(적극)'!A:A,A37,'MP내역(적극)'!H:H,"X")=0,"O","X"))</f>
        <v/>
      </c>
      <c r="S37" s="20"/>
    </row>
    <row r="38" spans="1:19">
      <c r="A38" s="20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1" t="str">
        <f t="shared" si="0"/>
        <v/>
      </c>
      <c r="M38" s="21" t="str">
        <f t="shared" si="1"/>
        <v/>
      </c>
      <c r="N38" s="21" t="str">
        <f>IF(A38="","",IFERROR(IF(J38&gt;VLOOKUP(A38,'포트변경내역(중립)'!A:J,10,0),"O","X"),""))</f>
        <v/>
      </c>
      <c r="O38" s="21" t="str">
        <f>IF(A38="","",COUNTIFS('MP내역(적극)'!$A:$A,A38)-COUNTIFS('MP내역(적극)'!$A:$A,A38,'MP내역(적극)'!$B:$B,"현금")-COUNTIFS('MP내역(적극)'!$A:$A,A38,'MP내역(적극)'!$B:$B,"예수금")-COUNTIFS('MP내역(적극)'!$A:$A,A38,'MP내역(적극)'!$B:$B,"예탁금")-COUNTIFS('MP내역(적극)'!$A:$A,A38,'MP내역(적극)'!$B:$B,"합계"))</f>
        <v/>
      </c>
      <c r="P38" s="21" t="str">
        <f>IF(A38="","",IF(COUNTIFS('MP내역(적극)'!A:A,A38,'MP내역(적극)'!G:G,"&gt;"&amp;$F$2,'MP내역(적극)'!D:D,"&lt;&gt;"&amp;$H$2,'MP내역(적극)'!D:D,"&lt;&gt;"&amp;$I$2,'MP내역(적극)'!B:B,"&lt;&gt;현금",'MP내역(적극)'!B:B,"&lt;&gt;합계")=0,"O","X"))</f>
        <v/>
      </c>
      <c r="Q38" s="21" t="str">
        <f>IF(A38="","",IF(AND(ABS(I38-SUMIFS('MP내역(적극)'!G:G,'MP내역(적극)'!A:A,A38,'MP내역(적극)'!F:F,"Y"))&lt;0.001,ABS(H38-SUMIFS('MP내역(적극)'!G:G,'MP내역(적극)'!A:A,A38,'MP내역(적극)'!B:B,"&lt;&gt;합계"))&lt;0.001),"O","X"))</f>
        <v/>
      </c>
      <c r="R38" s="21" t="str">
        <f>IF(A38="","",IF(COUNTIFS('MP내역(적극)'!A:A,A38,'MP내역(적극)'!H:H,"X")=0,"O","X"))</f>
        <v/>
      </c>
      <c r="S38" s="20"/>
    </row>
    <row r="39" spans="1:19">
      <c r="A39" s="20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1" t="str">
        <f t="shared" si="0"/>
        <v/>
      </c>
      <c r="M39" s="21" t="str">
        <f t="shared" si="1"/>
        <v/>
      </c>
      <c r="N39" s="21" t="str">
        <f>IF(A39="","",IFERROR(IF(J39&gt;VLOOKUP(A39,'포트변경내역(중립)'!A:J,10,0),"O","X"),""))</f>
        <v/>
      </c>
      <c r="O39" s="21" t="str">
        <f>IF(A39="","",COUNTIFS('MP내역(적극)'!$A:$A,A39)-COUNTIFS('MP내역(적극)'!$A:$A,A39,'MP내역(적극)'!$B:$B,"현금")-COUNTIFS('MP내역(적극)'!$A:$A,A39,'MP내역(적극)'!$B:$B,"예수금")-COUNTIFS('MP내역(적극)'!$A:$A,A39,'MP내역(적극)'!$B:$B,"예탁금")-COUNTIFS('MP내역(적극)'!$A:$A,A39,'MP내역(적극)'!$B:$B,"합계"))</f>
        <v/>
      </c>
      <c r="P39" s="21" t="str">
        <f>IF(A39="","",IF(COUNTIFS('MP내역(적극)'!A:A,A39,'MP내역(적극)'!G:G,"&gt;"&amp;$F$2,'MP내역(적극)'!D:D,"&lt;&gt;"&amp;$H$2,'MP내역(적극)'!D:D,"&lt;&gt;"&amp;$I$2,'MP내역(적극)'!B:B,"&lt;&gt;현금",'MP내역(적극)'!B:B,"&lt;&gt;합계")=0,"O","X"))</f>
        <v/>
      </c>
      <c r="Q39" s="21" t="str">
        <f>IF(A39="","",IF(AND(ABS(I39-SUMIFS('MP내역(적극)'!G:G,'MP내역(적극)'!A:A,A39,'MP내역(적극)'!F:F,"Y"))&lt;0.001,ABS(H39-SUMIFS('MP내역(적극)'!G:G,'MP내역(적극)'!A:A,A39,'MP내역(적극)'!B:B,"&lt;&gt;합계"))&lt;0.001),"O","X"))</f>
        <v/>
      </c>
      <c r="R39" s="21" t="str">
        <f>IF(A39="","",IF(COUNTIFS('MP내역(적극)'!A:A,A39,'MP내역(적극)'!H:H,"X")=0,"O","X"))</f>
        <v/>
      </c>
      <c r="S39" s="20"/>
    </row>
    <row r="40" spans="1:19">
      <c r="A40" s="20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1" t="str">
        <f t="shared" si="0"/>
        <v/>
      </c>
      <c r="M40" s="21" t="str">
        <f t="shared" si="1"/>
        <v/>
      </c>
      <c r="N40" s="21" t="str">
        <f>IF(A40="","",IFERROR(IF(J40&gt;VLOOKUP(A40,'포트변경내역(중립)'!A:J,10,0),"O","X"),""))</f>
        <v/>
      </c>
      <c r="O40" s="21" t="str">
        <f>IF(A40="","",COUNTIFS('MP내역(적극)'!$A:$A,A40)-COUNTIFS('MP내역(적극)'!$A:$A,A40,'MP내역(적극)'!$B:$B,"현금")-COUNTIFS('MP내역(적극)'!$A:$A,A40,'MP내역(적극)'!$B:$B,"예수금")-COUNTIFS('MP내역(적극)'!$A:$A,A40,'MP내역(적극)'!$B:$B,"예탁금")-COUNTIFS('MP내역(적극)'!$A:$A,A40,'MP내역(적극)'!$B:$B,"합계"))</f>
        <v/>
      </c>
      <c r="P40" s="21" t="str">
        <f>IF(A40="","",IF(COUNTIFS('MP내역(적극)'!A:A,A40,'MP내역(적극)'!G:G,"&gt;"&amp;$F$2,'MP내역(적극)'!D:D,"&lt;&gt;"&amp;$H$2,'MP내역(적극)'!D:D,"&lt;&gt;"&amp;$I$2,'MP내역(적극)'!B:B,"&lt;&gt;현금",'MP내역(적극)'!B:B,"&lt;&gt;합계")=0,"O","X"))</f>
        <v/>
      </c>
      <c r="Q40" s="21" t="str">
        <f>IF(A40="","",IF(AND(ABS(I40-SUMIFS('MP내역(적극)'!G:G,'MP내역(적극)'!A:A,A40,'MP내역(적극)'!F:F,"Y"))&lt;0.001,ABS(H40-SUMIFS('MP내역(적극)'!G:G,'MP내역(적극)'!A:A,A40,'MP내역(적극)'!B:B,"&lt;&gt;합계"))&lt;0.001),"O","X"))</f>
        <v/>
      </c>
      <c r="R40" s="21" t="str">
        <f>IF(A40="","",IF(COUNTIFS('MP내역(적극)'!A:A,A40,'MP내역(적극)'!H:H,"X")=0,"O","X"))</f>
        <v/>
      </c>
      <c r="S40" s="20"/>
    </row>
    <row r="41" spans="1:19">
      <c r="A41" s="20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1" t="str">
        <f t="shared" si="0"/>
        <v/>
      </c>
      <c r="M41" s="21" t="str">
        <f t="shared" si="1"/>
        <v/>
      </c>
      <c r="N41" s="21" t="str">
        <f>IF(A41="","",IFERROR(IF(J41&gt;VLOOKUP(A41,'포트변경내역(중립)'!A:J,10,0),"O","X"),""))</f>
        <v/>
      </c>
      <c r="O41" s="21" t="str">
        <f>IF(A41="","",COUNTIFS('MP내역(적극)'!$A:$A,A41)-COUNTIFS('MP내역(적극)'!$A:$A,A41,'MP내역(적극)'!$B:$B,"현금")-COUNTIFS('MP내역(적극)'!$A:$A,A41,'MP내역(적극)'!$B:$B,"예수금")-COUNTIFS('MP내역(적극)'!$A:$A,A41,'MP내역(적극)'!$B:$B,"예탁금")-COUNTIFS('MP내역(적극)'!$A:$A,A41,'MP내역(적극)'!$B:$B,"합계"))</f>
        <v/>
      </c>
      <c r="P41" s="21" t="str">
        <f>IF(A41="","",IF(COUNTIFS('MP내역(적극)'!A:A,A41,'MP내역(적극)'!G:G,"&gt;"&amp;$F$2,'MP내역(적극)'!D:D,"&lt;&gt;"&amp;$H$2,'MP내역(적극)'!D:D,"&lt;&gt;"&amp;$I$2,'MP내역(적극)'!B:B,"&lt;&gt;현금",'MP내역(적극)'!B:B,"&lt;&gt;합계")=0,"O","X"))</f>
        <v/>
      </c>
      <c r="Q41" s="21" t="str">
        <f>IF(A41="","",IF(AND(ABS(I41-SUMIFS('MP내역(적극)'!G:G,'MP내역(적극)'!A:A,A41,'MP내역(적극)'!F:F,"Y"))&lt;0.001,ABS(H41-SUMIFS('MP내역(적극)'!G:G,'MP내역(적극)'!A:A,A41,'MP내역(적극)'!B:B,"&lt;&gt;합계"))&lt;0.001),"O","X"))</f>
        <v/>
      </c>
      <c r="R41" s="21" t="str">
        <f>IF(A41="","",IF(COUNTIFS('MP내역(적극)'!A:A,A41,'MP내역(적극)'!H:H,"X")=0,"O","X"))</f>
        <v/>
      </c>
      <c r="S41" s="20"/>
    </row>
    <row r="42" spans="1:19">
      <c r="A42" s="20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1" t="str">
        <f t="shared" si="0"/>
        <v/>
      </c>
      <c r="M42" s="21" t="str">
        <f t="shared" si="1"/>
        <v/>
      </c>
      <c r="N42" s="21" t="str">
        <f>IF(A42="","",IFERROR(IF(J42&gt;VLOOKUP(A42,'포트변경내역(중립)'!A:J,10,0),"O","X"),""))</f>
        <v/>
      </c>
      <c r="O42" s="21" t="str">
        <f>IF(A42="","",COUNTIFS('MP내역(적극)'!$A:$A,A42)-COUNTIFS('MP내역(적극)'!$A:$A,A42,'MP내역(적극)'!$B:$B,"현금")-COUNTIFS('MP내역(적극)'!$A:$A,A42,'MP내역(적극)'!$B:$B,"예수금")-COUNTIFS('MP내역(적극)'!$A:$A,A42,'MP내역(적극)'!$B:$B,"예탁금")-COUNTIFS('MP내역(적극)'!$A:$A,A42,'MP내역(적극)'!$B:$B,"합계"))</f>
        <v/>
      </c>
      <c r="P42" s="21" t="str">
        <f>IF(A42="","",IF(COUNTIFS('MP내역(적극)'!A:A,A42,'MP내역(적극)'!G:G,"&gt;"&amp;$F$2,'MP내역(적극)'!D:D,"&lt;&gt;"&amp;$H$2,'MP내역(적극)'!D:D,"&lt;&gt;"&amp;$I$2,'MP내역(적극)'!B:B,"&lt;&gt;현금",'MP내역(적극)'!B:B,"&lt;&gt;합계")=0,"O","X"))</f>
        <v/>
      </c>
      <c r="Q42" s="21" t="str">
        <f>IF(A42="","",IF(AND(ABS(I42-SUMIFS('MP내역(적극)'!G:G,'MP내역(적극)'!A:A,A42,'MP내역(적극)'!F:F,"Y"))&lt;0.001,ABS(H42-SUMIFS('MP내역(적극)'!G:G,'MP내역(적극)'!A:A,A42,'MP내역(적극)'!B:B,"&lt;&gt;합계"))&lt;0.001),"O","X"))</f>
        <v/>
      </c>
      <c r="R42" s="21" t="str">
        <f>IF(A42="","",IF(COUNTIFS('MP내역(적극)'!A:A,A42,'MP내역(적극)'!H:H,"X")=0,"O","X"))</f>
        <v/>
      </c>
      <c r="S42" s="20"/>
    </row>
    <row r="43" spans="1:19">
      <c r="A43" s="20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1" t="str">
        <f t="shared" si="0"/>
        <v/>
      </c>
      <c r="M43" s="21" t="str">
        <f t="shared" si="1"/>
        <v/>
      </c>
      <c r="N43" s="21" t="str">
        <f>IF(A43="","",IFERROR(IF(J43&gt;VLOOKUP(A43,'포트변경내역(중립)'!A:J,10,0),"O","X"),""))</f>
        <v/>
      </c>
      <c r="O43" s="21" t="str">
        <f>IF(A43="","",COUNTIFS('MP내역(적극)'!$A:$A,A43)-COUNTIFS('MP내역(적극)'!$A:$A,A43,'MP내역(적극)'!$B:$B,"현금")-COUNTIFS('MP내역(적극)'!$A:$A,A43,'MP내역(적극)'!$B:$B,"예수금")-COUNTIFS('MP내역(적극)'!$A:$A,A43,'MP내역(적극)'!$B:$B,"예탁금")-COUNTIFS('MP내역(적극)'!$A:$A,A43,'MP내역(적극)'!$B:$B,"합계"))</f>
        <v/>
      </c>
      <c r="P43" s="21" t="str">
        <f>IF(A43="","",IF(COUNTIFS('MP내역(적극)'!A:A,A43,'MP내역(적극)'!G:G,"&gt;"&amp;$F$2,'MP내역(적극)'!D:D,"&lt;&gt;"&amp;$H$2,'MP내역(적극)'!D:D,"&lt;&gt;"&amp;$I$2,'MP내역(적극)'!B:B,"&lt;&gt;현금",'MP내역(적극)'!B:B,"&lt;&gt;합계")=0,"O","X"))</f>
        <v/>
      </c>
      <c r="Q43" s="21" t="str">
        <f>IF(A43="","",IF(AND(ABS(I43-SUMIFS('MP내역(적극)'!G:G,'MP내역(적극)'!A:A,A43,'MP내역(적극)'!F:F,"Y"))&lt;0.001,ABS(H43-SUMIFS('MP내역(적극)'!G:G,'MP내역(적극)'!A:A,A43,'MP내역(적극)'!B:B,"&lt;&gt;합계"))&lt;0.001),"O","X"))</f>
        <v/>
      </c>
      <c r="R43" s="21" t="str">
        <f>IF(A43="","",IF(COUNTIFS('MP내역(적극)'!A:A,A43,'MP내역(적극)'!H:H,"X")=0,"O","X"))</f>
        <v/>
      </c>
      <c r="S43" s="20"/>
    </row>
    <row r="44" spans="1:19">
      <c r="A44" s="20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1" t="str">
        <f t="shared" si="0"/>
        <v/>
      </c>
      <c r="M44" s="21" t="str">
        <f t="shared" si="1"/>
        <v/>
      </c>
      <c r="N44" s="21" t="str">
        <f>IF(A44="","",IFERROR(IF(J44&gt;VLOOKUP(A44,'포트변경내역(중립)'!A:J,10,0),"O","X"),""))</f>
        <v/>
      </c>
      <c r="O44" s="21" t="str">
        <f>IF(A44="","",COUNTIFS('MP내역(적극)'!$A:$A,A44)-COUNTIFS('MP내역(적극)'!$A:$A,A44,'MP내역(적극)'!$B:$B,"현금")-COUNTIFS('MP내역(적극)'!$A:$A,A44,'MP내역(적극)'!$B:$B,"예수금")-COUNTIFS('MP내역(적극)'!$A:$A,A44,'MP내역(적극)'!$B:$B,"예탁금")-COUNTIFS('MP내역(적극)'!$A:$A,A44,'MP내역(적극)'!$B:$B,"합계"))</f>
        <v/>
      </c>
      <c r="P44" s="21" t="str">
        <f>IF(A44="","",IF(COUNTIFS('MP내역(적극)'!A:A,A44,'MP내역(적극)'!G:G,"&gt;"&amp;$F$2,'MP내역(적극)'!D:D,"&lt;&gt;"&amp;$H$2,'MP내역(적극)'!D:D,"&lt;&gt;"&amp;$I$2,'MP내역(적극)'!B:B,"&lt;&gt;현금",'MP내역(적극)'!B:B,"&lt;&gt;합계")=0,"O","X"))</f>
        <v/>
      </c>
      <c r="Q44" s="21" t="str">
        <f>IF(A44="","",IF(AND(ABS(I44-SUMIFS('MP내역(적극)'!G:G,'MP내역(적극)'!A:A,A44,'MP내역(적극)'!F:F,"Y"))&lt;0.001,ABS(H44-SUMIFS('MP내역(적극)'!G:G,'MP내역(적극)'!A:A,A44,'MP내역(적극)'!B:B,"&lt;&gt;합계"))&lt;0.001),"O","X"))</f>
        <v/>
      </c>
      <c r="R44" s="21" t="str">
        <f>IF(A44="","",IF(COUNTIFS('MP내역(적극)'!A:A,A44,'MP내역(적극)'!H:H,"X")=0,"O","X"))</f>
        <v/>
      </c>
      <c r="S44" s="20"/>
    </row>
    <row r="45" spans="1:19">
      <c r="A45" s="20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1" t="str">
        <f t="shared" si="0"/>
        <v/>
      </c>
      <c r="M45" s="21" t="str">
        <f t="shared" si="1"/>
        <v/>
      </c>
      <c r="N45" s="21" t="str">
        <f>IF(A45="","",IFERROR(IF(J45&gt;VLOOKUP(A45,'포트변경내역(중립)'!A:J,10,0),"O","X"),""))</f>
        <v/>
      </c>
      <c r="O45" s="21" t="str">
        <f>IF(A45="","",COUNTIFS('MP내역(적극)'!$A:$A,A45)-COUNTIFS('MP내역(적극)'!$A:$A,A45,'MP내역(적극)'!$B:$B,"현금")-COUNTIFS('MP내역(적극)'!$A:$A,A45,'MP내역(적극)'!$B:$B,"예수금")-COUNTIFS('MP내역(적극)'!$A:$A,A45,'MP내역(적극)'!$B:$B,"예탁금")-COUNTIFS('MP내역(적극)'!$A:$A,A45,'MP내역(적극)'!$B:$B,"합계"))</f>
        <v/>
      </c>
      <c r="P45" s="21" t="str">
        <f>IF(A45="","",IF(COUNTIFS('MP내역(적극)'!A:A,A45,'MP내역(적극)'!G:G,"&gt;"&amp;$F$2,'MP내역(적극)'!D:D,"&lt;&gt;"&amp;$H$2,'MP내역(적극)'!D:D,"&lt;&gt;"&amp;$I$2,'MP내역(적극)'!B:B,"&lt;&gt;현금",'MP내역(적극)'!B:B,"&lt;&gt;합계")=0,"O","X"))</f>
        <v/>
      </c>
      <c r="Q45" s="21" t="str">
        <f>IF(A45="","",IF(AND(ABS(I45-SUMIFS('MP내역(적극)'!G:G,'MP내역(적극)'!A:A,A45,'MP내역(적극)'!F:F,"Y"))&lt;0.001,ABS(H45-SUMIFS('MP내역(적극)'!G:G,'MP내역(적극)'!A:A,A45,'MP내역(적극)'!B:B,"&lt;&gt;합계"))&lt;0.001),"O","X"))</f>
        <v/>
      </c>
      <c r="R45" s="21" t="str">
        <f>IF(A45="","",IF(COUNTIFS('MP내역(적극)'!A:A,A45,'MP내역(적극)'!H:H,"X")=0,"O","X"))</f>
        <v/>
      </c>
      <c r="S45" s="20"/>
    </row>
    <row r="46" spans="1:19">
      <c r="A46" s="20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1" t="str">
        <f t="shared" si="0"/>
        <v/>
      </c>
      <c r="M46" s="21" t="str">
        <f t="shared" si="1"/>
        <v/>
      </c>
      <c r="N46" s="21" t="str">
        <f>IF(A46="","",IFERROR(IF(J46&gt;VLOOKUP(A46,'포트변경내역(중립)'!A:J,10,0),"O","X"),""))</f>
        <v/>
      </c>
      <c r="O46" s="21" t="str">
        <f>IF(A46="","",COUNTIFS('MP내역(적극)'!$A:$A,A46)-COUNTIFS('MP내역(적극)'!$A:$A,A46,'MP내역(적극)'!$B:$B,"현금")-COUNTIFS('MP내역(적극)'!$A:$A,A46,'MP내역(적극)'!$B:$B,"예수금")-COUNTIFS('MP내역(적극)'!$A:$A,A46,'MP내역(적극)'!$B:$B,"예탁금")-COUNTIFS('MP내역(적극)'!$A:$A,A46,'MP내역(적극)'!$B:$B,"합계"))</f>
        <v/>
      </c>
      <c r="P46" s="21" t="str">
        <f>IF(A46="","",IF(COUNTIFS('MP내역(적극)'!A:A,A46,'MP내역(적극)'!G:G,"&gt;"&amp;$F$2,'MP내역(적극)'!D:D,"&lt;&gt;"&amp;$H$2,'MP내역(적극)'!D:D,"&lt;&gt;"&amp;$I$2,'MP내역(적극)'!B:B,"&lt;&gt;현금",'MP내역(적극)'!B:B,"&lt;&gt;합계")=0,"O","X"))</f>
        <v/>
      </c>
      <c r="Q46" s="21" t="str">
        <f>IF(A46="","",IF(AND(ABS(I46-SUMIFS('MP내역(적극)'!G:G,'MP내역(적극)'!A:A,A46,'MP내역(적극)'!F:F,"Y"))&lt;0.001,ABS(H46-SUMIFS('MP내역(적극)'!G:G,'MP내역(적극)'!A:A,A46,'MP내역(적극)'!B:B,"&lt;&gt;합계"))&lt;0.001),"O","X"))</f>
        <v/>
      </c>
      <c r="R46" s="21" t="str">
        <f>IF(A46="","",IF(COUNTIFS('MP내역(적극)'!A:A,A46,'MP내역(적극)'!H:H,"X")=0,"O","X"))</f>
        <v/>
      </c>
      <c r="S46" s="20"/>
    </row>
    <row r="47" spans="1:19">
      <c r="A47" s="20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1" t="str">
        <f t="shared" si="0"/>
        <v/>
      </c>
      <c r="M47" s="21" t="str">
        <f t="shared" si="1"/>
        <v/>
      </c>
      <c r="N47" s="21" t="str">
        <f>IF(A47="","",IFERROR(IF(J47&gt;VLOOKUP(A47,'포트변경내역(중립)'!A:J,10,0),"O","X"),""))</f>
        <v/>
      </c>
      <c r="O47" s="21" t="str">
        <f>IF(A47="","",COUNTIFS('MP내역(적극)'!$A:$A,A47)-COUNTIFS('MP내역(적극)'!$A:$A,A47,'MP내역(적극)'!$B:$B,"현금")-COUNTIFS('MP내역(적극)'!$A:$A,A47,'MP내역(적극)'!$B:$B,"예수금")-COUNTIFS('MP내역(적극)'!$A:$A,A47,'MP내역(적극)'!$B:$B,"예탁금")-COUNTIFS('MP내역(적극)'!$A:$A,A47,'MP내역(적극)'!$B:$B,"합계"))</f>
        <v/>
      </c>
      <c r="P47" s="21" t="str">
        <f>IF(A47="","",IF(COUNTIFS('MP내역(적극)'!A:A,A47,'MP내역(적극)'!G:G,"&gt;"&amp;$F$2,'MP내역(적극)'!D:D,"&lt;&gt;"&amp;$H$2,'MP내역(적극)'!D:D,"&lt;&gt;"&amp;$I$2,'MP내역(적극)'!B:B,"&lt;&gt;현금",'MP내역(적극)'!B:B,"&lt;&gt;합계")=0,"O","X"))</f>
        <v/>
      </c>
      <c r="Q47" s="21" t="str">
        <f>IF(A47="","",IF(AND(ABS(I47-SUMIFS('MP내역(적극)'!G:G,'MP내역(적극)'!A:A,A47,'MP내역(적극)'!F:F,"Y"))&lt;0.001,ABS(H47-SUMIFS('MP내역(적극)'!G:G,'MP내역(적극)'!A:A,A47,'MP내역(적극)'!B:B,"&lt;&gt;합계"))&lt;0.001),"O","X"))</f>
        <v/>
      </c>
      <c r="R47" s="21" t="str">
        <f>IF(A47="","",IF(COUNTIFS('MP내역(적극)'!A:A,A47,'MP내역(적극)'!H:H,"X")=0,"O","X"))</f>
        <v/>
      </c>
      <c r="S47" s="20"/>
    </row>
    <row r="48" spans="1:19">
      <c r="A48" s="20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1" t="str">
        <f t="shared" si="0"/>
        <v/>
      </c>
      <c r="M48" s="21" t="str">
        <f t="shared" si="1"/>
        <v/>
      </c>
      <c r="N48" s="21" t="str">
        <f>IF(A48="","",IFERROR(IF(J48&gt;VLOOKUP(A48,'포트변경내역(중립)'!A:J,10,0),"O","X"),""))</f>
        <v/>
      </c>
      <c r="O48" s="21" t="str">
        <f>IF(A48="","",COUNTIFS('MP내역(적극)'!$A:$A,A48)-COUNTIFS('MP내역(적극)'!$A:$A,A48,'MP내역(적극)'!$B:$B,"현금")-COUNTIFS('MP내역(적극)'!$A:$A,A48,'MP내역(적극)'!$B:$B,"예수금")-COUNTIFS('MP내역(적극)'!$A:$A,A48,'MP내역(적극)'!$B:$B,"예탁금")-COUNTIFS('MP내역(적극)'!$A:$A,A48,'MP내역(적극)'!$B:$B,"합계"))</f>
        <v/>
      </c>
      <c r="P48" s="21" t="str">
        <f>IF(A48="","",IF(COUNTIFS('MP내역(적극)'!A:A,A48,'MP내역(적극)'!G:G,"&gt;"&amp;$F$2,'MP내역(적극)'!D:D,"&lt;&gt;"&amp;$H$2,'MP내역(적극)'!D:D,"&lt;&gt;"&amp;$I$2,'MP내역(적극)'!B:B,"&lt;&gt;현금",'MP내역(적극)'!B:B,"&lt;&gt;합계")=0,"O","X"))</f>
        <v/>
      </c>
      <c r="Q48" s="21" t="str">
        <f>IF(A48="","",IF(AND(ABS(I48-SUMIFS('MP내역(적극)'!G:G,'MP내역(적극)'!A:A,A48,'MP내역(적극)'!F:F,"Y"))&lt;0.001,ABS(H48-SUMIFS('MP내역(적극)'!G:G,'MP내역(적극)'!A:A,A48,'MP내역(적극)'!B:B,"&lt;&gt;합계"))&lt;0.001),"O","X"))</f>
        <v/>
      </c>
      <c r="R48" s="21" t="str">
        <f>IF(A48="","",IF(COUNTIFS('MP내역(적극)'!A:A,A48,'MP내역(적극)'!H:H,"X")=0,"O","X"))</f>
        <v/>
      </c>
      <c r="S48" s="20"/>
    </row>
    <row r="49" spans="1:19">
      <c r="A49" s="20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1" t="str">
        <f t="shared" si="0"/>
        <v/>
      </c>
      <c r="M49" s="21" t="str">
        <f t="shared" si="1"/>
        <v/>
      </c>
      <c r="N49" s="21" t="str">
        <f>IF(A49="","",IFERROR(IF(J49&gt;VLOOKUP(A49,'포트변경내역(중립)'!A:J,10,0),"O","X"),""))</f>
        <v/>
      </c>
      <c r="O49" s="21" t="str">
        <f>IF(A49="","",COUNTIFS('MP내역(적극)'!$A:$A,A49)-COUNTIFS('MP내역(적극)'!$A:$A,A49,'MP내역(적극)'!$B:$B,"현금")-COUNTIFS('MP내역(적극)'!$A:$A,A49,'MP내역(적극)'!$B:$B,"예수금")-COUNTIFS('MP내역(적극)'!$A:$A,A49,'MP내역(적극)'!$B:$B,"예탁금")-COUNTIFS('MP내역(적극)'!$A:$A,A49,'MP내역(적극)'!$B:$B,"합계"))</f>
        <v/>
      </c>
      <c r="P49" s="21" t="str">
        <f>IF(A49="","",IF(COUNTIFS('MP내역(적극)'!A:A,A49,'MP내역(적극)'!G:G,"&gt;"&amp;$F$2,'MP내역(적극)'!D:D,"&lt;&gt;"&amp;$H$2,'MP내역(적극)'!D:D,"&lt;&gt;"&amp;$I$2,'MP내역(적극)'!B:B,"&lt;&gt;현금",'MP내역(적극)'!B:B,"&lt;&gt;합계")=0,"O","X"))</f>
        <v/>
      </c>
      <c r="Q49" s="21" t="str">
        <f>IF(A49="","",IF(AND(ABS(I49-SUMIFS('MP내역(적극)'!G:G,'MP내역(적극)'!A:A,A49,'MP내역(적극)'!F:F,"Y"))&lt;0.001,ABS(H49-SUMIFS('MP내역(적극)'!G:G,'MP내역(적극)'!A:A,A49,'MP내역(적극)'!B:B,"&lt;&gt;합계"))&lt;0.001),"O","X"))</f>
        <v/>
      </c>
      <c r="R49" s="21" t="str">
        <f>IF(A49="","",IF(COUNTIFS('MP내역(적극)'!A:A,A49,'MP내역(적극)'!H:H,"X")=0,"O","X"))</f>
        <v/>
      </c>
      <c r="S49" s="20"/>
    </row>
    <row r="50" spans="1:19">
      <c r="A50" s="20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1" t="str">
        <f t="shared" si="0"/>
        <v/>
      </c>
      <c r="M50" s="21" t="str">
        <f t="shared" si="1"/>
        <v/>
      </c>
      <c r="N50" s="21" t="str">
        <f>IF(A50="","",IFERROR(IF(J50&gt;VLOOKUP(A50,'포트변경내역(중립)'!A:J,10,0),"O","X"),""))</f>
        <v/>
      </c>
      <c r="O50" s="21" t="str">
        <f>IF(A50="","",COUNTIFS('MP내역(적극)'!$A:$A,A50)-COUNTIFS('MP내역(적극)'!$A:$A,A50,'MP내역(적극)'!$B:$B,"현금")-COUNTIFS('MP내역(적극)'!$A:$A,A50,'MP내역(적극)'!$B:$B,"예수금")-COUNTIFS('MP내역(적극)'!$A:$A,A50,'MP내역(적극)'!$B:$B,"예탁금")-COUNTIFS('MP내역(적극)'!$A:$A,A50,'MP내역(적극)'!$B:$B,"합계"))</f>
        <v/>
      </c>
      <c r="P50" s="21" t="str">
        <f>IF(A50="","",IF(COUNTIFS('MP내역(적극)'!A:A,A50,'MP내역(적극)'!G:G,"&gt;"&amp;$F$2,'MP내역(적극)'!D:D,"&lt;&gt;"&amp;$H$2,'MP내역(적극)'!D:D,"&lt;&gt;"&amp;$I$2,'MP내역(적극)'!B:B,"&lt;&gt;현금",'MP내역(적극)'!B:B,"&lt;&gt;합계")=0,"O","X"))</f>
        <v/>
      </c>
      <c r="Q50" s="21" t="str">
        <f>IF(A50="","",IF(AND(ABS(I50-SUMIFS('MP내역(적극)'!G:G,'MP내역(적극)'!A:A,A50,'MP내역(적극)'!F:F,"Y"))&lt;0.001,ABS(H50-SUMIFS('MP내역(적극)'!G:G,'MP내역(적극)'!A:A,A50,'MP내역(적극)'!B:B,"&lt;&gt;합계"))&lt;0.001),"O","X"))</f>
        <v/>
      </c>
      <c r="R50" s="21" t="str">
        <f>IF(A50="","",IF(COUNTIFS('MP내역(적극)'!A:A,A50,'MP내역(적극)'!H:H,"X")=0,"O","X"))</f>
        <v/>
      </c>
      <c r="S50" s="20"/>
    </row>
    <row r="51" spans="1:19">
      <c r="A51" s="20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1" t="str">
        <f t="shared" si="0"/>
        <v/>
      </c>
      <c r="M51" s="21" t="str">
        <f t="shared" si="1"/>
        <v/>
      </c>
      <c r="N51" s="21" t="str">
        <f>IF(A51="","",IFERROR(IF(J51&gt;VLOOKUP(A51,'포트변경내역(중립)'!A:J,10,0),"O","X"),""))</f>
        <v/>
      </c>
      <c r="O51" s="21" t="str">
        <f>IF(A51="","",COUNTIFS('MP내역(적극)'!$A:$A,A51)-COUNTIFS('MP내역(적극)'!$A:$A,A51,'MP내역(적극)'!$B:$B,"현금")-COUNTIFS('MP내역(적극)'!$A:$A,A51,'MP내역(적극)'!$B:$B,"예수금")-COUNTIFS('MP내역(적극)'!$A:$A,A51,'MP내역(적극)'!$B:$B,"예탁금")-COUNTIFS('MP내역(적극)'!$A:$A,A51,'MP내역(적극)'!$B:$B,"합계"))</f>
        <v/>
      </c>
      <c r="P51" s="21" t="str">
        <f>IF(A51="","",IF(COUNTIFS('MP내역(적극)'!A:A,A51,'MP내역(적극)'!G:G,"&gt;"&amp;$F$2,'MP내역(적극)'!D:D,"&lt;&gt;"&amp;$H$2,'MP내역(적극)'!D:D,"&lt;&gt;"&amp;$I$2,'MP내역(적극)'!B:B,"&lt;&gt;현금",'MP내역(적극)'!B:B,"&lt;&gt;합계")=0,"O","X"))</f>
        <v/>
      </c>
      <c r="Q51" s="21" t="str">
        <f>IF(A51="","",IF(AND(ABS(I51-SUMIFS('MP내역(적극)'!G:G,'MP내역(적극)'!A:A,A51,'MP내역(적극)'!F:F,"Y"))&lt;0.001,ABS(H51-SUMIFS('MP내역(적극)'!G:G,'MP내역(적극)'!A:A,A51,'MP내역(적극)'!B:B,"&lt;&gt;합계"))&lt;0.001),"O","X"))</f>
        <v/>
      </c>
      <c r="R51" s="21" t="str">
        <f>IF(A51="","",IF(COUNTIFS('MP내역(적극)'!A:A,A51,'MP내역(적극)'!H:H,"X")=0,"O","X"))</f>
        <v/>
      </c>
      <c r="S51" s="20"/>
    </row>
    <row r="52" spans="1:19">
      <c r="A52" s="20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1" t="str">
        <f t="shared" si="0"/>
        <v/>
      </c>
      <c r="M52" s="21" t="str">
        <f t="shared" si="1"/>
        <v/>
      </c>
      <c r="N52" s="21" t="str">
        <f>IF(A52="","",IFERROR(IF(J52&gt;VLOOKUP(A52,'포트변경내역(중립)'!A:J,10,0),"O","X"),""))</f>
        <v/>
      </c>
      <c r="O52" s="21" t="str">
        <f>IF(A52="","",COUNTIFS('MP내역(적극)'!$A:$A,A52)-COUNTIFS('MP내역(적극)'!$A:$A,A52,'MP내역(적극)'!$B:$B,"현금")-COUNTIFS('MP내역(적극)'!$A:$A,A52,'MP내역(적극)'!$B:$B,"예수금")-COUNTIFS('MP내역(적극)'!$A:$A,A52,'MP내역(적극)'!$B:$B,"예탁금")-COUNTIFS('MP내역(적극)'!$A:$A,A52,'MP내역(적극)'!$B:$B,"합계"))</f>
        <v/>
      </c>
      <c r="P52" s="21" t="str">
        <f>IF(A52="","",IF(COUNTIFS('MP내역(적극)'!A:A,A52,'MP내역(적극)'!G:G,"&gt;"&amp;$F$2,'MP내역(적극)'!D:D,"&lt;&gt;"&amp;$H$2,'MP내역(적극)'!D:D,"&lt;&gt;"&amp;$I$2,'MP내역(적극)'!B:B,"&lt;&gt;현금",'MP내역(적극)'!B:B,"&lt;&gt;합계")=0,"O","X"))</f>
        <v/>
      </c>
      <c r="Q52" s="21" t="str">
        <f>IF(A52="","",IF(AND(ABS(I52-SUMIFS('MP내역(적극)'!G:G,'MP내역(적극)'!A:A,A52,'MP내역(적극)'!F:F,"Y"))&lt;0.001,ABS(H52-SUMIFS('MP내역(적극)'!G:G,'MP내역(적극)'!A:A,A52,'MP내역(적극)'!B:B,"&lt;&gt;합계"))&lt;0.001),"O","X"))</f>
        <v/>
      </c>
      <c r="R52" s="21" t="str">
        <f>IF(A52="","",IF(COUNTIFS('MP내역(적극)'!A:A,A52,'MP내역(적극)'!H:H,"X")=0,"O","X"))</f>
        <v/>
      </c>
      <c r="S52" s="20"/>
    </row>
    <row r="53" spans="1:19">
      <c r="A53" s="20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1" t="str">
        <f t="shared" si="0"/>
        <v/>
      </c>
      <c r="M53" s="21" t="str">
        <f t="shared" si="1"/>
        <v/>
      </c>
      <c r="N53" s="21" t="str">
        <f>IF(A53="","",IFERROR(IF(J53&gt;VLOOKUP(A53,'포트변경내역(중립)'!A:J,10,0),"O","X"),""))</f>
        <v/>
      </c>
      <c r="O53" s="21" t="str">
        <f>IF(A53="","",COUNTIFS('MP내역(적극)'!$A:$A,A53)-COUNTIFS('MP내역(적극)'!$A:$A,A53,'MP내역(적극)'!$B:$B,"현금")-COUNTIFS('MP내역(적극)'!$A:$A,A53,'MP내역(적극)'!$B:$B,"예수금")-COUNTIFS('MP내역(적극)'!$A:$A,A53,'MP내역(적극)'!$B:$B,"예탁금")-COUNTIFS('MP내역(적극)'!$A:$A,A53,'MP내역(적극)'!$B:$B,"합계"))</f>
        <v/>
      </c>
      <c r="P53" s="21" t="str">
        <f>IF(A53="","",IF(COUNTIFS('MP내역(적극)'!A:A,A53,'MP내역(적극)'!G:G,"&gt;"&amp;$F$2,'MP내역(적극)'!D:D,"&lt;&gt;"&amp;$H$2,'MP내역(적극)'!D:D,"&lt;&gt;"&amp;$I$2,'MP내역(적극)'!B:B,"&lt;&gt;현금",'MP내역(적극)'!B:B,"&lt;&gt;합계")=0,"O","X"))</f>
        <v/>
      </c>
      <c r="Q53" s="21" t="str">
        <f>IF(A53="","",IF(AND(ABS(I53-SUMIFS('MP내역(적극)'!G:G,'MP내역(적극)'!A:A,A53,'MP내역(적극)'!F:F,"Y"))&lt;0.001,ABS(H53-SUMIFS('MP내역(적극)'!G:G,'MP내역(적극)'!A:A,A53,'MP내역(적극)'!B:B,"&lt;&gt;합계"))&lt;0.001),"O","X"))</f>
        <v/>
      </c>
      <c r="R53" s="21" t="str">
        <f>IF(A53="","",IF(COUNTIFS('MP내역(적극)'!A:A,A53,'MP내역(적극)'!H:H,"X")=0,"O","X"))</f>
        <v/>
      </c>
      <c r="S53" s="20"/>
    </row>
    <row r="54" spans="1:19">
      <c r="A54" s="20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1" t="str">
        <f t="shared" si="0"/>
        <v/>
      </c>
      <c r="M54" s="21" t="str">
        <f t="shared" si="1"/>
        <v/>
      </c>
      <c r="N54" s="21" t="str">
        <f>IF(A54="","",IFERROR(IF(J54&gt;VLOOKUP(A54,'포트변경내역(중립)'!A:J,10,0),"O","X"),""))</f>
        <v/>
      </c>
      <c r="O54" s="21" t="str">
        <f>IF(A54="","",COUNTIFS('MP내역(적극)'!$A:$A,A54)-COUNTIFS('MP내역(적극)'!$A:$A,A54,'MP내역(적극)'!$B:$B,"현금")-COUNTIFS('MP내역(적극)'!$A:$A,A54,'MP내역(적극)'!$B:$B,"예수금")-COUNTIFS('MP내역(적극)'!$A:$A,A54,'MP내역(적극)'!$B:$B,"예탁금")-COUNTIFS('MP내역(적극)'!$A:$A,A54,'MP내역(적극)'!$B:$B,"합계"))</f>
        <v/>
      </c>
      <c r="P54" s="21" t="str">
        <f>IF(A54="","",IF(COUNTIFS('MP내역(적극)'!A:A,A54,'MP내역(적극)'!G:G,"&gt;"&amp;$F$2,'MP내역(적극)'!D:D,"&lt;&gt;"&amp;$H$2,'MP내역(적극)'!D:D,"&lt;&gt;"&amp;$I$2,'MP내역(적극)'!B:B,"&lt;&gt;현금",'MP내역(적극)'!B:B,"&lt;&gt;합계")=0,"O","X"))</f>
        <v/>
      </c>
      <c r="Q54" s="21" t="str">
        <f>IF(A54="","",IF(AND(ABS(I54-SUMIFS('MP내역(적극)'!G:G,'MP내역(적극)'!A:A,A54,'MP내역(적극)'!F:F,"Y"))&lt;0.001,ABS(H54-SUMIFS('MP내역(적극)'!G:G,'MP내역(적극)'!A:A,A54,'MP내역(적극)'!B:B,"&lt;&gt;합계"))&lt;0.001),"O","X"))</f>
        <v/>
      </c>
      <c r="R54" s="21" t="str">
        <f>IF(A54="","",IF(COUNTIFS('MP내역(적극)'!A:A,A54,'MP내역(적극)'!H:H,"X")=0,"O","X"))</f>
        <v/>
      </c>
      <c r="S54" s="20"/>
    </row>
    <row r="55" spans="1:19">
      <c r="A55" s="20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1" t="str">
        <f t="shared" si="0"/>
        <v/>
      </c>
      <c r="M55" s="21" t="str">
        <f t="shared" si="1"/>
        <v/>
      </c>
      <c r="N55" s="21" t="str">
        <f>IF(A55="","",IFERROR(IF(J55&gt;VLOOKUP(A55,'포트변경내역(중립)'!A:J,10,0),"O","X"),""))</f>
        <v/>
      </c>
      <c r="O55" s="21" t="str">
        <f>IF(A55="","",COUNTIFS('MP내역(적극)'!$A:$A,A55)-COUNTIFS('MP내역(적극)'!$A:$A,A55,'MP내역(적극)'!$B:$B,"현금")-COUNTIFS('MP내역(적극)'!$A:$A,A55,'MP내역(적극)'!$B:$B,"예수금")-COUNTIFS('MP내역(적극)'!$A:$A,A55,'MP내역(적극)'!$B:$B,"예탁금")-COUNTIFS('MP내역(적극)'!$A:$A,A55,'MP내역(적극)'!$B:$B,"합계"))</f>
        <v/>
      </c>
      <c r="P55" s="21" t="str">
        <f>IF(A55="","",IF(COUNTIFS('MP내역(적극)'!A:A,A55,'MP내역(적극)'!G:G,"&gt;"&amp;$F$2,'MP내역(적극)'!D:D,"&lt;&gt;"&amp;$H$2,'MP내역(적극)'!D:D,"&lt;&gt;"&amp;$I$2,'MP내역(적극)'!B:B,"&lt;&gt;현금",'MP내역(적극)'!B:B,"&lt;&gt;합계")=0,"O","X"))</f>
        <v/>
      </c>
      <c r="Q55" s="21" t="str">
        <f>IF(A55="","",IF(AND(ABS(I55-SUMIFS('MP내역(적극)'!G:G,'MP내역(적극)'!A:A,A55,'MP내역(적극)'!F:F,"Y"))&lt;0.001,ABS(H55-SUMIFS('MP내역(적극)'!G:G,'MP내역(적극)'!A:A,A55,'MP내역(적극)'!B:B,"&lt;&gt;합계"))&lt;0.001),"O","X"))</f>
        <v/>
      </c>
      <c r="R55" s="21" t="str">
        <f>IF(A55="","",IF(COUNTIFS('MP내역(적극)'!A:A,A55,'MP내역(적극)'!H:H,"X")=0,"O","X"))</f>
        <v/>
      </c>
      <c r="S55" s="20"/>
    </row>
    <row r="56" spans="1:19">
      <c r="A56" s="20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1" t="str">
        <f t="shared" si="0"/>
        <v/>
      </c>
      <c r="M56" s="21" t="str">
        <f t="shared" si="1"/>
        <v/>
      </c>
      <c r="N56" s="21" t="str">
        <f>IF(A56="","",IFERROR(IF(J56&gt;VLOOKUP(A56,'포트변경내역(중립)'!A:J,10,0),"O","X"),""))</f>
        <v/>
      </c>
      <c r="O56" s="21" t="str">
        <f>IF(A56="","",COUNTIFS('MP내역(적극)'!$A:$A,A56)-COUNTIFS('MP내역(적극)'!$A:$A,A56,'MP내역(적극)'!$B:$B,"현금")-COUNTIFS('MP내역(적극)'!$A:$A,A56,'MP내역(적극)'!$B:$B,"예수금")-COUNTIFS('MP내역(적극)'!$A:$A,A56,'MP내역(적극)'!$B:$B,"예탁금")-COUNTIFS('MP내역(적극)'!$A:$A,A56,'MP내역(적극)'!$B:$B,"합계"))</f>
        <v/>
      </c>
      <c r="P56" s="21" t="str">
        <f>IF(A56="","",IF(COUNTIFS('MP내역(적극)'!A:A,A56,'MP내역(적극)'!G:G,"&gt;"&amp;$F$2,'MP내역(적극)'!D:D,"&lt;&gt;"&amp;$H$2,'MP내역(적극)'!D:D,"&lt;&gt;"&amp;$I$2,'MP내역(적극)'!B:B,"&lt;&gt;현금",'MP내역(적극)'!B:B,"&lt;&gt;합계")=0,"O","X"))</f>
        <v/>
      </c>
      <c r="Q56" s="21" t="str">
        <f>IF(A56="","",IF(AND(ABS(I56-SUMIFS('MP내역(적극)'!G:G,'MP내역(적극)'!A:A,A56,'MP내역(적극)'!F:F,"Y"))&lt;0.001,ABS(H56-SUMIFS('MP내역(적극)'!G:G,'MP내역(적극)'!A:A,A56,'MP내역(적극)'!B:B,"&lt;&gt;합계"))&lt;0.001),"O","X"))</f>
        <v/>
      </c>
      <c r="R56" s="21" t="str">
        <f>IF(A56="","",IF(COUNTIFS('MP내역(적극)'!A:A,A56,'MP내역(적극)'!H:H,"X")=0,"O","X"))</f>
        <v/>
      </c>
      <c r="S56" s="20"/>
    </row>
    <row r="57" spans="1:19">
      <c r="A57" s="20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1" t="str">
        <f t="shared" si="0"/>
        <v/>
      </c>
      <c r="M57" s="21" t="str">
        <f t="shared" si="1"/>
        <v/>
      </c>
      <c r="N57" s="21" t="str">
        <f>IF(A57="","",IFERROR(IF(J57&gt;VLOOKUP(A57,'포트변경내역(중립)'!A:J,10,0),"O","X"),""))</f>
        <v/>
      </c>
      <c r="O57" s="21" t="str">
        <f>IF(A57="","",COUNTIFS('MP내역(적극)'!$A:$A,A57)-COUNTIFS('MP내역(적극)'!$A:$A,A57,'MP내역(적극)'!$B:$B,"현금")-COUNTIFS('MP내역(적극)'!$A:$A,A57,'MP내역(적극)'!$B:$B,"예수금")-COUNTIFS('MP내역(적극)'!$A:$A,A57,'MP내역(적극)'!$B:$B,"예탁금")-COUNTIFS('MP내역(적극)'!$A:$A,A57,'MP내역(적극)'!$B:$B,"합계"))</f>
        <v/>
      </c>
      <c r="P57" s="21" t="str">
        <f>IF(A57="","",IF(COUNTIFS('MP내역(적극)'!A:A,A57,'MP내역(적극)'!G:G,"&gt;"&amp;$F$2,'MP내역(적극)'!D:D,"&lt;&gt;"&amp;$H$2,'MP내역(적극)'!D:D,"&lt;&gt;"&amp;$I$2,'MP내역(적극)'!B:B,"&lt;&gt;현금",'MP내역(적극)'!B:B,"&lt;&gt;합계")=0,"O","X"))</f>
        <v/>
      </c>
      <c r="Q57" s="21" t="str">
        <f>IF(A57="","",IF(AND(ABS(I57-SUMIFS('MP내역(적극)'!G:G,'MP내역(적극)'!A:A,A57,'MP내역(적극)'!F:F,"Y"))&lt;0.001,ABS(H57-SUMIFS('MP내역(적극)'!G:G,'MP내역(적극)'!A:A,A57,'MP내역(적극)'!B:B,"&lt;&gt;합계"))&lt;0.001),"O","X"))</f>
        <v/>
      </c>
      <c r="R57" s="21" t="str">
        <f>IF(A57="","",IF(COUNTIFS('MP내역(적극)'!A:A,A57,'MP내역(적극)'!H:H,"X")=0,"O","X"))</f>
        <v/>
      </c>
      <c r="S57" s="20"/>
    </row>
    <row r="58" spans="1:19">
      <c r="A58" s="20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1" t="str">
        <f t="shared" si="0"/>
        <v/>
      </c>
      <c r="M58" s="21" t="str">
        <f t="shared" si="1"/>
        <v/>
      </c>
      <c r="N58" s="21" t="str">
        <f>IF(A58="","",IFERROR(IF(J58&gt;VLOOKUP(A58,'포트변경내역(중립)'!A:J,10,0),"O","X"),""))</f>
        <v/>
      </c>
      <c r="O58" s="21" t="str">
        <f>IF(A58="","",COUNTIFS('MP내역(적극)'!$A:$A,A58)-COUNTIFS('MP내역(적극)'!$A:$A,A58,'MP내역(적극)'!$B:$B,"현금")-COUNTIFS('MP내역(적극)'!$A:$A,A58,'MP내역(적극)'!$B:$B,"예수금")-COUNTIFS('MP내역(적극)'!$A:$A,A58,'MP내역(적극)'!$B:$B,"예탁금")-COUNTIFS('MP내역(적극)'!$A:$A,A58,'MP내역(적극)'!$B:$B,"합계"))</f>
        <v/>
      </c>
      <c r="P58" s="21" t="str">
        <f>IF(A58="","",IF(COUNTIFS('MP내역(적극)'!A:A,A58,'MP내역(적극)'!G:G,"&gt;"&amp;$F$2,'MP내역(적극)'!D:D,"&lt;&gt;"&amp;$H$2,'MP내역(적극)'!D:D,"&lt;&gt;"&amp;$I$2,'MP내역(적극)'!B:B,"&lt;&gt;현금",'MP내역(적극)'!B:B,"&lt;&gt;합계")=0,"O","X"))</f>
        <v/>
      </c>
      <c r="Q58" s="21" t="str">
        <f>IF(A58="","",IF(AND(ABS(I58-SUMIFS('MP내역(적극)'!G:G,'MP내역(적극)'!A:A,A58,'MP내역(적극)'!F:F,"Y"))&lt;0.001,ABS(H58-SUMIFS('MP내역(적극)'!G:G,'MP내역(적극)'!A:A,A58,'MP내역(적극)'!B:B,"&lt;&gt;합계"))&lt;0.001),"O","X"))</f>
        <v/>
      </c>
      <c r="R58" s="21" t="str">
        <f>IF(A58="","",IF(COUNTIFS('MP내역(적극)'!A:A,A58,'MP내역(적극)'!H:H,"X")=0,"O","X"))</f>
        <v/>
      </c>
      <c r="S58" s="20"/>
    </row>
    <row r="59" spans="1:19">
      <c r="A59" s="20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1" t="str">
        <f t="shared" si="0"/>
        <v/>
      </c>
      <c r="M59" s="21" t="str">
        <f t="shared" si="1"/>
        <v/>
      </c>
      <c r="N59" s="21" t="str">
        <f>IF(A59="","",IFERROR(IF(J59&gt;VLOOKUP(A59,'포트변경내역(중립)'!A:J,10,0),"O","X"),""))</f>
        <v/>
      </c>
      <c r="O59" s="21" t="str">
        <f>IF(A59="","",COUNTIFS('MP내역(적극)'!$A:$A,A59)-COUNTIFS('MP내역(적극)'!$A:$A,A59,'MP내역(적극)'!$B:$B,"현금")-COUNTIFS('MP내역(적극)'!$A:$A,A59,'MP내역(적극)'!$B:$B,"예수금")-COUNTIFS('MP내역(적극)'!$A:$A,A59,'MP내역(적극)'!$B:$B,"예탁금")-COUNTIFS('MP내역(적극)'!$A:$A,A59,'MP내역(적극)'!$B:$B,"합계"))</f>
        <v/>
      </c>
      <c r="P59" s="21" t="str">
        <f>IF(A59="","",IF(COUNTIFS('MP내역(적극)'!A:A,A59,'MP내역(적극)'!G:G,"&gt;"&amp;$F$2,'MP내역(적극)'!D:D,"&lt;&gt;"&amp;$H$2,'MP내역(적극)'!D:D,"&lt;&gt;"&amp;$I$2,'MP내역(적극)'!B:B,"&lt;&gt;현금",'MP내역(적극)'!B:B,"&lt;&gt;합계")=0,"O","X"))</f>
        <v/>
      </c>
      <c r="Q59" s="21" t="str">
        <f>IF(A59="","",IF(AND(ABS(I59-SUMIFS('MP내역(적극)'!G:G,'MP내역(적극)'!A:A,A59,'MP내역(적극)'!F:F,"Y"))&lt;0.001,ABS(H59-SUMIFS('MP내역(적극)'!G:G,'MP내역(적극)'!A:A,A59,'MP내역(적극)'!B:B,"&lt;&gt;합계"))&lt;0.001),"O","X"))</f>
        <v/>
      </c>
      <c r="R59" s="21" t="str">
        <f>IF(A59="","",IF(COUNTIFS('MP내역(적극)'!A:A,A59,'MP내역(적극)'!H:H,"X")=0,"O","X"))</f>
        <v/>
      </c>
      <c r="S59" s="20"/>
    </row>
    <row r="60" spans="1:19">
      <c r="A60" s="20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1" t="str">
        <f t="shared" si="0"/>
        <v/>
      </c>
      <c r="M60" s="21" t="str">
        <f t="shared" si="1"/>
        <v/>
      </c>
      <c r="N60" s="21" t="str">
        <f>IF(A60="","",IFERROR(IF(J60&gt;VLOOKUP(A60,'포트변경내역(중립)'!A:J,10,0),"O","X"),""))</f>
        <v/>
      </c>
      <c r="O60" s="21" t="str">
        <f>IF(A60="","",COUNTIFS('MP내역(적극)'!$A:$A,A60)-COUNTIFS('MP내역(적극)'!$A:$A,A60,'MP내역(적극)'!$B:$B,"현금")-COUNTIFS('MP내역(적극)'!$A:$A,A60,'MP내역(적극)'!$B:$B,"예수금")-COUNTIFS('MP내역(적극)'!$A:$A,A60,'MP내역(적극)'!$B:$B,"예탁금")-COUNTIFS('MP내역(적극)'!$A:$A,A60,'MP내역(적극)'!$B:$B,"합계"))</f>
        <v/>
      </c>
      <c r="P60" s="21" t="str">
        <f>IF(A60="","",IF(COUNTIFS('MP내역(적극)'!A:A,A60,'MP내역(적극)'!G:G,"&gt;"&amp;$F$2,'MP내역(적극)'!D:D,"&lt;&gt;"&amp;$H$2,'MP내역(적극)'!D:D,"&lt;&gt;"&amp;$I$2,'MP내역(적극)'!B:B,"&lt;&gt;현금",'MP내역(적극)'!B:B,"&lt;&gt;합계")=0,"O","X"))</f>
        <v/>
      </c>
      <c r="Q60" s="21" t="str">
        <f>IF(A60="","",IF(AND(ABS(I60-SUMIFS('MP내역(적극)'!G:G,'MP내역(적극)'!A:A,A60,'MP내역(적극)'!F:F,"Y"))&lt;0.001,ABS(H60-SUMIFS('MP내역(적극)'!G:G,'MP내역(적극)'!A:A,A60,'MP내역(적극)'!B:B,"&lt;&gt;합계"))&lt;0.001),"O","X"))</f>
        <v/>
      </c>
      <c r="R60" s="21" t="str">
        <f>IF(A60="","",IF(COUNTIFS('MP내역(적극)'!A:A,A60,'MP내역(적극)'!H:H,"X")=0,"O","X"))</f>
        <v/>
      </c>
      <c r="S60" s="20"/>
    </row>
    <row r="61" spans="1:19">
      <c r="A61" s="20"/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21" t="str">
        <f t="shared" si="0"/>
        <v/>
      </c>
      <c r="M61" s="21" t="str">
        <f t="shared" si="1"/>
        <v/>
      </c>
      <c r="N61" s="21" t="str">
        <f>IF(A61="","",IFERROR(IF(J61&gt;VLOOKUP(A61,'포트변경내역(중립)'!A:J,10,0),"O","X"),""))</f>
        <v/>
      </c>
      <c r="O61" s="21" t="str">
        <f>IF(A61="","",COUNTIFS('MP내역(적극)'!$A:$A,A61)-COUNTIFS('MP내역(적극)'!$A:$A,A61,'MP내역(적극)'!$B:$B,"현금")-COUNTIFS('MP내역(적극)'!$A:$A,A61,'MP내역(적극)'!$B:$B,"예수금")-COUNTIFS('MP내역(적극)'!$A:$A,A61,'MP내역(적극)'!$B:$B,"예탁금")-COUNTIFS('MP내역(적극)'!$A:$A,A61,'MP내역(적극)'!$B:$B,"합계"))</f>
        <v/>
      </c>
      <c r="P61" s="21" t="str">
        <f>IF(A61="","",IF(COUNTIFS('MP내역(적극)'!A:A,A61,'MP내역(적극)'!G:G,"&gt;"&amp;$F$2,'MP내역(적극)'!D:D,"&lt;&gt;"&amp;$H$2,'MP내역(적극)'!D:D,"&lt;&gt;"&amp;$I$2,'MP내역(적극)'!B:B,"&lt;&gt;현금",'MP내역(적극)'!B:B,"&lt;&gt;합계")=0,"O","X"))</f>
        <v/>
      </c>
      <c r="Q61" s="21" t="str">
        <f>IF(A61="","",IF(AND(ABS(I61-SUMIFS('MP내역(적극)'!G:G,'MP내역(적극)'!A:A,A61,'MP내역(적극)'!F:F,"Y"))&lt;0.001,ABS(H61-SUMIFS('MP내역(적극)'!G:G,'MP내역(적극)'!A:A,A61,'MP내역(적극)'!B:B,"&lt;&gt;합계"))&lt;0.001),"O","X"))</f>
        <v/>
      </c>
      <c r="R61" s="21" t="str">
        <f>IF(A61="","",IF(COUNTIFS('MP내역(적극)'!A:A,A61,'MP내역(적극)'!H:H,"X")=0,"O","X"))</f>
        <v/>
      </c>
      <c r="S61" s="20"/>
    </row>
    <row r="62" spans="1:19">
      <c r="A62" s="20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1" t="str">
        <f t="shared" si="0"/>
        <v/>
      </c>
      <c r="M62" s="21" t="str">
        <f t="shared" si="1"/>
        <v/>
      </c>
      <c r="N62" s="21" t="str">
        <f>IF(A62="","",IFERROR(IF(J62&gt;VLOOKUP(A62,'포트변경내역(중립)'!A:J,10,0),"O","X"),""))</f>
        <v/>
      </c>
      <c r="O62" s="21" t="str">
        <f>IF(A62="","",COUNTIFS('MP내역(적극)'!$A:$A,A62)-COUNTIFS('MP내역(적극)'!$A:$A,A62,'MP내역(적극)'!$B:$B,"현금")-COUNTIFS('MP내역(적극)'!$A:$A,A62,'MP내역(적극)'!$B:$B,"예수금")-COUNTIFS('MP내역(적극)'!$A:$A,A62,'MP내역(적극)'!$B:$B,"예탁금")-COUNTIFS('MP내역(적극)'!$A:$A,A62,'MP내역(적극)'!$B:$B,"합계"))</f>
        <v/>
      </c>
      <c r="P62" s="21" t="str">
        <f>IF(A62="","",IF(COUNTIFS('MP내역(적극)'!A:A,A62,'MP내역(적극)'!G:G,"&gt;"&amp;$F$2,'MP내역(적극)'!D:D,"&lt;&gt;"&amp;$H$2,'MP내역(적극)'!D:D,"&lt;&gt;"&amp;$I$2,'MP내역(적극)'!B:B,"&lt;&gt;현금",'MP내역(적극)'!B:B,"&lt;&gt;합계")=0,"O","X"))</f>
        <v/>
      </c>
      <c r="Q62" s="21" t="str">
        <f>IF(A62="","",IF(AND(ABS(I62-SUMIFS('MP내역(적극)'!G:G,'MP내역(적극)'!A:A,A62,'MP내역(적극)'!F:F,"Y"))&lt;0.001,ABS(H62-SUMIFS('MP내역(적극)'!G:G,'MP내역(적극)'!A:A,A62,'MP내역(적극)'!B:B,"&lt;&gt;합계"))&lt;0.001),"O","X"))</f>
        <v/>
      </c>
      <c r="R62" s="21" t="str">
        <f>IF(A62="","",IF(COUNTIFS('MP내역(적극)'!A:A,A62,'MP내역(적극)'!H:H,"X")=0,"O","X"))</f>
        <v/>
      </c>
      <c r="S62" s="20"/>
    </row>
    <row r="63" spans="1:19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1" t="str">
        <f t="shared" si="0"/>
        <v/>
      </c>
      <c r="M63" s="21" t="str">
        <f t="shared" si="1"/>
        <v/>
      </c>
      <c r="N63" s="21" t="str">
        <f>IF(A63="","",IFERROR(IF(J63&gt;VLOOKUP(A63,'포트변경내역(중립)'!A:J,10,0),"O","X"),""))</f>
        <v/>
      </c>
      <c r="O63" s="21" t="str">
        <f>IF(A63="","",COUNTIFS('MP내역(적극)'!$A:$A,A63)-COUNTIFS('MP내역(적극)'!$A:$A,A63,'MP내역(적극)'!$B:$B,"현금")-COUNTIFS('MP내역(적극)'!$A:$A,A63,'MP내역(적극)'!$B:$B,"예수금")-COUNTIFS('MP내역(적극)'!$A:$A,A63,'MP내역(적극)'!$B:$B,"예탁금")-COUNTIFS('MP내역(적극)'!$A:$A,A63,'MP내역(적극)'!$B:$B,"합계"))</f>
        <v/>
      </c>
      <c r="P63" s="21" t="str">
        <f>IF(A63="","",IF(COUNTIFS('MP내역(적극)'!A:A,A63,'MP내역(적극)'!G:G,"&gt;"&amp;$F$2,'MP내역(적극)'!D:D,"&lt;&gt;"&amp;$H$2,'MP내역(적극)'!D:D,"&lt;&gt;"&amp;$I$2,'MP내역(적극)'!B:B,"&lt;&gt;현금",'MP내역(적극)'!B:B,"&lt;&gt;합계")=0,"O","X"))</f>
        <v/>
      </c>
      <c r="Q63" s="21" t="str">
        <f>IF(A63="","",IF(AND(ABS(I63-SUMIFS('MP내역(적극)'!G:G,'MP내역(적극)'!A:A,A63,'MP내역(적극)'!F:F,"Y"))&lt;0.001,ABS(H63-SUMIFS('MP내역(적극)'!G:G,'MP내역(적극)'!A:A,A63,'MP내역(적극)'!B:B,"&lt;&gt;합계"))&lt;0.001),"O","X"))</f>
        <v/>
      </c>
      <c r="R63" s="21" t="str">
        <f>IF(A63="","",IF(COUNTIFS('MP내역(적극)'!A:A,A63,'MP내역(적극)'!H:H,"X")=0,"O","X"))</f>
        <v/>
      </c>
      <c r="S63" s="20"/>
    </row>
    <row r="64" spans="1:19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1" t="str">
        <f t="shared" si="0"/>
        <v/>
      </c>
      <c r="M64" s="21" t="str">
        <f t="shared" si="1"/>
        <v/>
      </c>
      <c r="N64" s="21" t="str">
        <f>IF(A64="","",IFERROR(IF(J64&gt;VLOOKUP(A64,'포트변경내역(중립)'!A:J,10,0),"O","X"),""))</f>
        <v/>
      </c>
      <c r="O64" s="21" t="str">
        <f>IF(A64="","",COUNTIFS('MP내역(적극)'!$A:$A,A64)-COUNTIFS('MP내역(적극)'!$A:$A,A64,'MP내역(적극)'!$B:$B,"현금")-COUNTIFS('MP내역(적극)'!$A:$A,A64,'MP내역(적극)'!$B:$B,"예수금")-COUNTIFS('MP내역(적극)'!$A:$A,A64,'MP내역(적극)'!$B:$B,"예탁금")-COUNTIFS('MP내역(적극)'!$A:$A,A64,'MP내역(적극)'!$B:$B,"합계"))</f>
        <v/>
      </c>
      <c r="P64" s="21" t="str">
        <f>IF(A64="","",IF(COUNTIFS('MP내역(적극)'!A:A,A64,'MP내역(적극)'!G:G,"&gt;"&amp;$F$2,'MP내역(적극)'!D:D,"&lt;&gt;"&amp;$H$2,'MP내역(적극)'!D:D,"&lt;&gt;"&amp;$I$2,'MP내역(적극)'!B:B,"&lt;&gt;현금",'MP내역(적극)'!B:B,"&lt;&gt;합계")=0,"O","X"))</f>
        <v/>
      </c>
      <c r="Q64" s="21" t="str">
        <f>IF(A64="","",IF(AND(ABS(I64-SUMIFS('MP내역(적극)'!G:G,'MP내역(적극)'!A:A,A64,'MP내역(적극)'!F:F,"Y"))&lt;0.001,ABS(H64-SUMIFS('MP내역(적극)'!G:G,'MP내역(적극)'!A:A,A64,'MP내역(적극)'!B:B,"&lt;&gt;합계"))&lt;0.001),"O","X"))</f>
        <v/>
      </c>
      <c r="R64" s="21" t="str">
        <f>IF(A64="","",IF(COUNTIFS('MP내역(적극)'!A:A,A64,'MP내역(적극)'!H:H,"X")=0,"O","X"))</f>
        <v/>
      </c>
      <c r="S64" s="20"/>
    </row>
    <row r="65" spans="1:19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1" t="str">
        <f t="shared" si="0"/>
        <v/>
      </c>
      <c r="M65" s="21" t="str">
        <f t="shared" si="1"/>
        <v/>
      </c>
      <c r="N65" s="21" t="str">
        <f>IF(A65="","",IFERROR(IF(J65&gt;VLOOKUP(A65,'포트변경내역(중립)'!A:J,10,0),"O","X"),""))</f>
        <v/>
      </c>
      <c r="O65" s="21" t="str">
        <f>IF(A65="","",COUNTIFS('MP내역(적극)'!$A:$A,A65)-COUNTIFS('MP내역(적극)'!$A:$A,A65,'MP내역(적극)'!$B:$B,"현금")-COUNTIFS('MP내역(적극)'!$A:$A,A65,'MP내역(적극)'!$B:$B,"예수금")-COUNTIFS('MP내역(적극)'!$A:$A,A65,'MP내역(적극)'!$B:$B,"예탁금")-COUNTIFS('MP내역(적극)'!$A:$A,A65,'MP내역(적극)'!$B:$B,"합계"))</f>
        <v/>
      </c>
      <c r="P65" s="21" t="str">
        <f>IF(A65="","",IF(COUNTIFS('MP내역(적극)'!A:A,A65,'MP내역(적극)'!G:G,"&gt;"&amp;$F$2,'MP내역(적극)'!D:D,"&lt;&gt;"&amp;$H$2,'MP내역(적극)'!D:D,"&lt;&gt;"&amp;$I$2,'MP내역(적극)'!B:B,"&lt;&gt;현금",'MP내역(적극)'!B:B,"&lt;&gt;합계")=0,"O","X"))</f>
        <v/>
      </c>
      <c r="Q65" s="21" t="str">
        <f>IF(A65="","",IF(AND(ABS(I65-SUMIFS('MP내역(적극)'!G:G,'MP내역(적극)'!A:A,A65,'MP내역(적극)'!F:F,"Y"))&lt;0.001,ABS(H65-SUMIFS('MP내역(적극)'!G:G,'MP내역(적극)'!A:A,A65,'MP내역(적극)'!B:B,"&lt;&gt;합계"))&lt;0.001),"O","X"))</f>
        <v/>
      </c>
      <c r="R65" s="21" t="str">
        <f>IF(A65="","",IF(COUNTIFS('MP내역(적극)'!A:A,A65,'MP내역(적극)'!H:H,"X")=0,"O","X"))</f>
        <v/>
      </c>
      <c r="S65" s="20"/>
    </row>
    <row r="66" spans="1:19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1" t="str">
        <f t="shared" si="0"/>
        <v/>
      </c>
      <c r="M66" s="21" t="str">
        <f t="shared" si="1"/>
        <v/>
      </c>
      <c r="N66" s="21" t="str">
        <f>IF(A66="","",IFERROR(IF(J66&gt;VLOOKUP(A66,'포트변경내역(중립)'!A:J,10,0),"O","X"),""))</f>
        <v/>
      </c>
      <c r="O66" s="21" t="str">
        <f>IF(A66="","",COUNTIFS('MP내역(적극)'!$A:$A,A66)-COUNTIFS('MP내역(적극)'!$A:$A,A66,'MP내역(적극)'!$B:$B,"현금")-COUNTIFS('MP내역(적극)'!$A:$A,A66,'MP내역(적극)'!$B:$B,"예수금")-COUNTIFS('MP내역(적극)'!$A:$A,A66,'MP내역(적극)'!$B:$B,"예탁금")-COUNTIFS('MP내역(적극)'!$A:$A,A66,'MP내역(적극)'!$B:$B,"합계"))</f>
        <v/>
      </c>
      <c r="P66" s="21" t="str">
        <f>IF(A66="","",IF(COUNTIFS('MP내역(적극)'!A:A,A66,'MP내역(적극)'!G:G,"&gt;"&amp;$F$2,'MP내역(적극)'!D:D,"&lt;&gt;"&amp;$H$2,'MP내역(적극)'!D:D,"&lt;&gt;"&amp;$I$2,'MP내역(적극)'!B:B,"&lt;&gt;현금",'MP내역(적극)'!B:B,"&lt;&gt;합계")=0,"O","X"))</f>
        <v/>
      </c>
      <c r="Q66" s="21" t="str">
        <f>IF(A66="","",IF(AND(ABS(I66-SUMIFS('MP내역(적극)'!G:G,'MP내역(적극)'!A:A,A66,'MP내역(적극)'!F:F,"Y"))&lt;0.001,ABS(H66-SUMIFS('MP내역(적극)'!G:G,'MP내역(적극)'!A:A,A66,'MP내역(적극)'!B:B,"&lt;&gt;합계"))&lt;0.001),"O","X"))</f>
        <v/>
      </c>
      <c r="R66" s="21" t="str">
        <f>IF(A66="","",IF(COUNTIFS('MP내역(적극)'!A:A,A66,'MP내역(적극)'!H:H,"X")=0,"O","X"))</f>
        <v/>
      </c>
      <c r="S66" s="20"/>
    </row>
    <row r="67" spans="1:19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1" t="str">
        <f t="shared" si="0"/>
        <v/>
      </c>
      <c r="M67" s="21" t="str">
        <f t="shared" si="1"/>
        <v/>
      </c>
      <c r="N67" s="21" t="str">
        <f>IF(A67="","",IFERROR(IF(J67&gt;VLOOKUP(A67,'포트변경내역(중립)'!A:J,10,0),"O","X"),""))</f>
        <v/>
      </c>
      <c r="O67" s="21" t="str">
        <f>IF(A67="","",COUNTIFS('MP내역(적극)'!$A:$A,A67)-COUNTIFS('MP내역(적극)'!$A:$A,A67,'MP내역(적극)'!$B:$B,"현금")-COUNTIFS('MP내역(적극)'!$A:$A,A67,'MP내역(적극)'!$B:$B,"예수금")-COUNTIFS('MP내역(적극)'!$A:$A,A67,'MP내역(적극)'!$B:$B,"예탁금")-COUNTIFS('MP내역(적극)'!$A:$A,A67,'MP내역(적극)'!$B:$B,"합계"))</f>
        <v/>
      </c>
      <c r="P67" s="21" t="str">
        <f>IF(A67="","",IF(COUNTIFS('MP내역(적극)'!A:A,A67,'MP내역(적극)'!G:G,"&gt;"&amp;$F$2,'MP내역(적극)'!D:D,"&lt;&gt;"&amp;$H$2,'MP내역(적극)'!D:D,"&lt;&gt;"&amp;$I$2,'MP내역(적극)'!B:B,"&lt;&gt;현금",'MP내역(적극)'!B:B,"&lt;&gt;합계")=0,"O","X"))</f>
        <v/>
      </c>
      <c r="Q67" s="21" t="str">
        <f>IF(A67="","",IF(AND(ABS(I67-SUMIFS('MP내역(적극)'!G:G,'MP내역(적극)'!A:A,A67,'MP내역(적극)'!F:F,"Y"))&lt;0.001,ABS(H67-SUMIFS('MP내역(적극)'!G:G,'MP내역(적극)'!A:A,A67,'MP내역(적극)'!B:B,"&lt;&gt;합계"))&lt;0.001),"O","X"))</f>
        <v/>
      </c>
      <c r="R67" s="21" t="str">
        <f>IF(A67="","",IF(COUNTIFS('MP내역(적극)'!A:A,A67,'MP내역(적극)'!H:H,"X")=0,"O","X"))</f>
        <v/>
      </c>
      <c r="S67" s="20"/>
    </row>
    <row r="68" spans="1:19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1" t="str">
        <f t="shared" si="0"/>
        <v/>
      </c>
      <c r="M68" s="21" t="str">
        <f t="shared" si="1"/>
        <v/>
      </c>
      <c r="N68" s="21" t="str">
        <f>IF(A68="","",IFERROR(IF(J68&gt;VLOOKUP(A68,'포트변경내역(중립)'!A:J,10,0),"O","X"),""))</f>
        <v/>
      </c>
      <c r="O68" s="21" t="str">
        <f>IF(A68="","",COUNTIFS('MP내역(적극)'!$A:$A,A68)-COUNTIFS('MP내역(적극)'!$A:$A,A68,'MP내역(적극)'!$B:$B,"현금")-COUNTIFS('MP내역(적극)'!$A:$A,A68,'MP내역(적극)'!$B:$B,"예수금")-COUNTIFS('MP내역(적극)'!$A:$A,A68,'MP내역(적극)'!$B:$B,"예탁금")-COUNTIFS('MP내역(적극)'!$A:$A,A68,'MP내역(적극)'!$B:$B,"합계"))</f>
        <v/>
      </c>
      <c r="P68" s="21" t="str">
        <f>IF(A68="","",IF(COUNTIFS('MP내역(적극)'!A:A,A68,'MP내역(적극)'!G:G,"&gt;"&amp;$F$2,'MP내역(적극)'!D:D,"&lt;&gt;"&amp;$H$2,'MP내역(적극)'!D:D,"&lt;&gt;"&amp;$I$2,'MP내역(적극)'!B:B,"&lt;&gt;현금",'MP내역(적극)'!B:B,"&lt;&gt;합계")=0,"O","X"))</f>
        <v/>
      </c>
      <c r="Q68" s="21" t="str">
        <f>IF(A68="","",IF(AND(ABS(I68-SUMIFS('MP내역(적극)'!G:G,'MP내역(적극)'!A:A,A68,'MP내역(적극)'!F:F,"Y"))&lt;0.001,ABS(H68-SUMIFS('MP내역(적극)'!G:G,'MP내역(적극)'!A:A,A68,'MP내역(적극)'!B:B,"&lt;&gt;합계"))&lt;0.001),"O","X"))</f>
        <v/>
      </c>
      <c r="R68" s="21" t="str">
        <f>IF(A68="","",IF(COUNTIFS('MP내역(적극)'!A:A,A68,'MP내역(적극)'!H:H,"X")=0,"O","X"))</f>
        <v/>
      </c>
      <c r="S68" s="20"/>
    </row>
    <row r="69" spans="1:19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1" t="str">
        <f t="shared" ref="L69:L132" si="2">IF(I69="","",IF($C$2&gt;=I69,"O","X"))</f>
        <v/>
      </c>
      <c r="M69" s="21" t="str">
        <f t="shared" ref="M69:M132" si="3">IF(J69="","",IF(AND($D$2&lt;=J69,J69&lt;=$E$2),"O","X"))</f>
        <v/>
      </c>
      <c r="N69" s="21" t="str">
        <f>IF(A69="","",IFERROR(IF(J69&gt;VLOOKUP(A69,'포트변경내역(중립)'!A:J,10,0),"O","X"),""))</f>
        <v/>
      </c>
      <c r="O69" s="21" t="str">
        <f>IF(A69="","",COUNTIFS('MP내역(적극)'!$A:$A,A69)-COUNTIFS('MP내역(적극)'!$A:$A,A69,'MP내역(적극)'!$B:$B,"현금")-COUNTIFS('MP내역(적극)'!$A:$A,A69,'MP내역(적극)'!$B:$B,"예수금")-COUNTIFS('MP내역(적극)'!$A:$A,A69,'MP내역(적극)'!$B:$B,"예탁금")-COUNTIFS('MP내역(적극)'!$A:$A,A69,'MP내역(적극)'!$B:$B,"합계"))</f>
        <v/>
      </c>
      <c r="P69" s="21" t="str">
        <f>IF(A69="","",IF(COUNTIFS('MP내역(적극)'!A:A,A69,'MP내역(적극)'!G:G,"&gt;"&amp;$F$2,'MP내역(적극)'!D:D,"&lt;&gt;"&amp;$H$2,'MP내역(적극)'!D:D,"&lt;&gt;"&amp;$I$2,'MP내역(적극)'!B:B,"&lt;&gt;현금",'MP내역(적극)'!B:B,"&lt;&gt;합계")=0,"O","X"))</f>
        <v/>
      </c>
      <c r="Q69" s="21" t="str">
        <f>IF(A69="","",IF(AND(ABS(I69-SUMIFS('MP내역(적극)'!G:G,'MP내역(적극)'!A:A,A69,'MP내역(적극)'!F:F,"Y"))&lt;0.001,ABS(H69-SUMIFS('MP내역(적극)'!G:G,'MP내역(적극)'!A:A,A69,'MP내역(적극)'!B:B,"&lt;&gt;합계"))&lt;0.001),"O","X"))</f>
        <v/>
      </c>
      <c r="R69" s="21" t="str">
        <f>IF(A69="","",IF(COUNTIFS('MP내역(적극)'!A:A,A69,'MP내역(적극)'!H:H,"X")=0,"O","X"))</f>
        <v/>
      </c>
      <c r="S69" s="20"/>
    </row>
    <row r="70" spans="1:19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1" t="str">
        <f t="shared" si="2"/>
        <v/>
      </c>
      <c r="M70" s="21" t="str">
        <f t="shared" si="3"/>
        <v/>
      </c>
      <c r="N70" s="21" t="str">
        <f>IF(A70="","",IFERROR(IF(J70&gt;VLOOKUP(A70,'포트변경내역(중립)'!A:J,10,0),"O","X"),""))</f>
        <v/>
      </c>
      <c r="O70" s="21" t="str">
        <f>IF(A70="","",COUNTIFS('MP내역(적극)'!$A:$A,A70)-COUNTIFS('MP내역(적극)'!$A:$A,A70,'MP내역(적극)'!$B:$B,"현금")-COUNTIFS('MP내역(적극)'!$A:$A,A70,'MP내역(적극)'!$B:$B,"예수금")-COUNTIFS('MP내역(적극)'!$A:$A,A70,'MP내역(적극)'!$B:$B,"예탁금")-COUNTIFS('MP내역(적극)'!$A:$A,A70,'MP내역(적극)'!$B:$B,"합계"))</f>
        <v/>
      </c>
      <c r="P70" s="21" t="str">
        <f>IF(A70="","",IF(COUNTIFS('MP내역(적극)'!A:A,A70,'MP내역(적극)'!G:G,"&gt;"&amp;$F$2,'MP내역(적극)'!D:D,"&lt;&gt;"&amp;$H$2,'MP내역(적극)'!D:D,"&lt;&gt;"&amp;$I$2,'MP내역(적극)'!B:B,"&lt;&gt;현금",'MP내역(적극)'!B:B,"&lt;&gt;합계")=0,"O","X"))</f>
        <v/>
      </c>
      <c r="Q70" s="21" t="str">
        <f>IF(A70="","",IF(AND(ABS(I70-SUMIFS('MP내역(적극)'!G:G,'MP내역(적극)'!A:A,A70,'MP내역(적극)'!F:F,"Y"))&lt;0.001,ABS(H70-SUMIFS('MP내역(적극)'!G:G,'MP내역(적극)'!A:A,A70,'MP내역(적극)'!B:B,"&lt;&gt;합계"))&lt;0.001),"O","X"))</f>
        <v/>
      </c>
      <c r="R70" s="21" t="str">
        <f>IF(A70="","",IF(COUNTIFS('MP내역(적극)'!A:A,A70,'MP내역(적극)'!H:H,"X")=0,"O","X"))</f>
        <v/>
      </c>
      <c r="S70" s="20"/>
    </row>
    <row r="71" spans="1:19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1" t="str">
        <f t="shared" si="2"/>
        <v/>
      </c>
      <c r="M71" s="21" t="str">
        <f t="shared" si="3"/>
        <v/>
      </c>
      <c r="N71" s="21" t="str">
        <f>IF(A71="","",IFERROR(IF(J71&gt;VLOOKUP(A71,'포트변경내역(중립)'!A:J,10,0),"O","X"),""))</f>
        <v/>
      </c>
      <c r="O71" s="21" t="str">
        <f>IF(A71="","",COUNTIFS('MP내역(적극)'!$A:$A,A71)-COUNTIFS('MP내역(적극)'!$A:$A,A71,'MP내역(적극)'!$B:$B,"현금")-COUNTIFS('MP내역(적극)'!$A:$A,A71,'MP내역(적극)'!$B:$B,"예수금")-COUNTIFS('MP내역(적극)'!$A:$A,A71,'MP내역(적극)'!$B:$B,"예탁금")-COUNTIFS('MP내역(적극)'!$A:$A,A71,'MP내역(적극)'!$B:$B,"합계"))</f>
        <v/>
      </c>
      <c r="P71" s="21" t="str">
        <f>IF(A71="","",IF(COUNTIFS('MP내역(적극)'!A:A,A71,'MP내역(적극)'!G:G,"&gt;"&amp;$F$2,'MP내역(적극)'!D:D,"&lt;&gt;"&amp;$H$2,'MP내역(적극)'!D:D,"&lt;&gt;"&amp;$I$2,'MP내역(적극)'!B:B,"&lt;&gt;현금",'MP내역(적극)'!B:B,"&lt;&gt;합계")=0,"O","X"))</f>
        <v/>
      </c>
      <c r="Q71" s="21" t="str">
        <f>IF(A71="","",IF(AND(ABS(I71-SUMIFS('MP내역(적극)'!G:G,'MP내역(적극)'!A:A,A71,'MP내역(적극)'!F:F,"Y"))&lt;0.001,ABS(H71-SUMIFS('MP내역(적극)'!G:G,'MP내역(적극)'!A:A,A71,'MP내역(적극)'!B:B,"&lt;&gt;합계"))&lt;0.001),"O","X"))</f>
        <v/>
      </c>
      <c r="R71" s="21" t="str">
        <f>IF(A71="","",IF(COUNTIFS('MP내역(적극)'!A:A,A71,'MP내역(적극)'!H:H,"X")=0,"O","X"))</f>
        <v/>
      </c>
      <c r="S71" s="20"/>
    </row>
    <row r="72" spans="1:19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1" t="str">
        <f t="shared" si="2"/>
        <v/>
      </c>
      <c r="M72" s="21" t="str">
        <f t="shared" si="3"/>
        <v/>
      </c>
      <c r="N72" s="21" t="str">
        <f>IF(A72="","",IFERROR(IF(J72&gt;VLOOKUP(A72,'포트변경내역(중립)'!A:J,10,0),"O","X"),""))</f>
        <v/>
      </c>
      <c r="O72" s="21" t="str">
        <f>IF(A72="","",COUNTIFS('MP내역(적극)'!$A:$A,A72)-COUNTIFS('MP내역(적극)'!$A:$A,A72,'MP내역(적극)'!$B:$B,"현금")-COUNTIFS('MP내역(적극)'!$A:$A,A72,'MP내역(적극)'!$B:$B,"예수금")-COUNTIFS('MP내역(적극)'!$A:$A,A72,'MP내역(적극)'!$B:$B,"예탁금")-COUNTIFS('MP내역(적극)'!$A:$A,A72,'MP내역(적극)'!$B:$B,"합계"))</f>
        <v/>
      </c>
      <c r="P72" s="21" t="str">
        <f>IF(A72="","",IF(COUNTIFS('MP내역(적극)'!A:A,A72,'MP내역(적극)'!G:G,"&gt;"&amp;$F$2,'MP내역(적극)'!D:D,"&lt;&gt;"&amp;$H$2,'MP내역(적극)'!D:D,"&lt;&gt;"&amp;$I$2,'MP내역(적극)'!B:B,"&lt;&gt;현금",'MP내역(적극)'!B:B,"&lt;&gt;합계")=0,"O","X"))</f>
        <v/>
      </c>
      <c r="Q72" s="21" t="str">
        <f>IF(A72="","",IF(AND(ABS(I72-SUMIFS('MP내역(적극)'!G:G,'MP내역(적극)'!A:A,A72,'MP내역(적극)'!F:F,"Y"))&lt;0.001,ABS(H72-SUMIFS('MP내역(적극)'!G:G,'MP내역(적극)'!A:A,A72,'MP내역(적극)'!B:B,"&lt;&gt;합계"))&lt;0.001),"O","X"))</f>
        <v/>
      </c>
      <c r="R72" s="21" t="str">
        <f>IF(A72="","",IF(COUNTIFS('MP내역(적극)'!A:A,A72,'MP내역(적극)'!H:H,"X")=0,"O","X"))</f>
        <v/>
      </c>
      <c r="S72" s="20"/>
    </row>
    <row r="73" spans="1:19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1" t="str">
        <f t="shared" si="2"/>
        <v/>
      </c>
      <c r="M73" s="21" t="str">
        <f t="shared" si="3"/>
        <v/>
      </c>
      <c r="N73" s="21" t="str">
        <f>IF(A73="","",IFERROR(IF(J73&gt;VLOOKUP(A73,'포트변경내역(중립)'!A:J,10,0),"O","X"),""))</f>
        <v/>
      </c>
      <c r="O73" s="21" t="str">
        <f>IF(A73="","",COUNTIFS('MP내역(적극)'!$A:$A,A73)-COUNTIFS('MP내역(적극)'!$A:$A,A73,'MP내역(적극)'!$B:$B,"현금")-COUNTIFS('MP내역(적극)'!$A:$A,A73,'MP내역(적극)'!$B:$B,"예수금")-COUNTIFS('MP내역(적극)'!$A:$A,A73,'MP내역(적극)'!$B:$B,"예탁금")-COUNTIFS('MP내역(적극)'!$A:$A,A73,'MP내역(적극)'!$B:$B,"합계"))</f>
        <v/>
      </c>
      <c r="P73" s="21" t="str">
        <f>IF(A73="","",IF(COUNTIFS('MP내역(적극)'!A:A,A73,'MP내역(적극)'!G:G,"&gt;"&amp;$F$2,'MP내역(적극)'!D:D,"&lt;&gt;"&amp;$H$2,'MP내역(적극)'!D:D,"&lt;&gt;"&amp;$I$2,'MP내역(적극)'!B:B,"&lt;&gt;현금",'MP내역(적극)'!B:B,"&lt;&gt;합계")=0,"O","X"))</f>
        <v/>
      </c>
      <c r="Q73" s="21" t="str">
        <f>IF(A73="","",IF(AND(ABS(I73-SUMIFS('MP내역(적극)'!G:G,'MP내역(적극)'!A:A,A73,'MP내역(적극)'!F:F,"Y"))&lt;0.001,ABS(H73-SUMIFS('MP내역(적극)'!G:G,'MP내역(적극)'!A:A,A73,'MP내역(적극)'!B:B,"&lt;&gt;합계"))&lt;0.001),"O","X"))</f>
        <v/>
      </c>
      <c r="R73" s="21" t="str">
        <f>IF(A73="","",IF(COUNTIFS('MP내역(적극)'!A:A,A73,'MP내역(적극)'!H:H,"X")=0,"O","X"))</f>
        <v/>
      </c>
      <c r="S73" s="20"/>
    </row>
    <row r="74" spans="1:19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1" t="str">
        <f t="shared" si="2"/>
        <v/>
      </c>
      <c r="M74" s="21" t="str">
        <f t="shared" si="3"/>
        <v/>
      </c>
      <c r="N74" s="21" t="str">
        <f>IF(A74="","",IFERROR(IF(J74&gt;VLOOKUP(A74,'포트변경내역(중립)'!A:J,10,0),"O","X"),""))</f>
        <v/>
      </c>
      <c r="O74" s="21" t="str">
        <f>IF(A74="","",COUNTIFS('MP내역(적극)'!$A:$A,A74)-COUNTIFS('MP내역(적극)'!$A:$A,A74,'MP내역(적극)'!$B:$B,"현금")-COUNTIFS('MP내역(적극)'!$A:$A,A74,'MP내역(적극)'!$B:$B,"예수금")-COUNTIFS('MP내역(적극)'!$A:$A,A74,'MP내역(적극)'!$B:$B,"예탁금")-COUNTIFS('MP내역(적극)'!$A:$A,A74,'MP내역(적극)'!$B:$B,"합계"))</f>
        <v/>
      </c>
      <c r="P74" s="21" t="str">
        <f>IF(A74="","",IF(COUNTIFS('MP내역(적극)'!A:A,A74,'MP내역(적극)'!G:G,"&gt;"&amp;$F$2,'MP내역(적극)'!D:D,"&lt;&gt;"&amp;$H$2,'MP내역(적극)'!D:D,"&lt;&gt;"&amp;$I$2,'MP내역(적극)'!B:B,"&lt;&gt;현금",'MP내역(적극)'!B:B,"&lt;&gt;합계")=0,"O","X"))</f>
        <v/>
      </c>
      <c r="Q74" s="21" t="str">
        <f>IF(A74="","",IF(AND(ABS(I74-SUMIFS('MP내역(적극)'!G:G,'MP내역(적극)'!A:A,A74,'MP내역(적극)'!F:F,"Y"))&lt;0.001,ABS(H74-SUMIFS('MP내역(적극)'!G:G,'MP내역(적극)'!A:A,A74,'MP내역(적극)'!B:B,"&lt;&gt;합계"))&lt;0.001),"O","X"))</f>
        <v/>
      </c>
      <c r="R74" s="21" t="str">
        <f>IF(A74="","",IF(COUNTIFS('MP내역(적극)'!A:A,A74,'MP내역(적극)'!H:H,"X")=0,"O","X"))</f>
        <v/>
      </c>
      <c r="S74" s="20"/>
    </row>
    <row r="75" spans="1:19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1" t="str">
        <f t="shared" si="2"/>
        <v/>
      </c>
      <c r="M75" s="21" t="str">
        <f t="shared" si="3"/>
        <v/>
      </c>
      <c r="N75" s="21" t="str">
        <f>IF(A75="","",IFERROR(IF(J75&gt;VLOOKUP(A75,'포트변경내역(중립)'!A:J,10,0),"O","X"),""))</f>
        <v/>
      </c>
      <c r="O75" s="21" t="str">
        <f>IF(A75="","",COUNTIFS('MP내역(적극)'!$A:$A,A75)-COUNTIFS('MP내역(적극)'!$A:$A,A75,'MP내역(적극)'!$B:$B,"현금")-COUNTIFS('MP내역(적극)'!$A:$A,A75,'MP내역(적극)'!$B:$B,"예수금")-COUNTIFS('MP내역(적극)'!$A:$A,A75,'MP내역(적극)'!$B:$B,"예탁금")-COUNTIFS('MP내역(적극)'!$A:$A,A75,'MP내역(적극)'!$B:$B,"합계"))</f>
        <v/>
      </c>
      <c r="P75" s="21" t="str">
        <f>IF(A75="","",IF(COUNTIFS('MP내역(적극)'!A:A,A75,'MP내역(적극)'!G:G,"&gt;"&amp;$F$2,'MP내역(적극)'!D:D,"&lt;&gt;"&amp;$H$2,'MP내역(적극)'!D:D,"&lt;&gt;"&amp;$I$2,'MP내역(적극)'!B:B,"&lt;&gt;현금",'MP내역(적극)'!B:B,"&lt;&gt;합계")=0,"O","X"))</f>
        <v/>
      </c>
      <c r="Q75" s="21" t="str">
        <f>IF(A75="","",IF(AND(ABS(I75-SUMIFS('MP내역(적극)'!G:G,'MP내역(적극)'!A:A,A75,'MP내역(적극)'!F:F,"Y"))&lt;0.001,ABS(H75-SUMIFS('MP내역(적극)'!G:G,'MP내역(적극)'!A:A,A75,'MP내역(적극)'!B:B,"&lt;&gt;합계"))&lt;0.001),"O","X"))</f>
        <v/>
      </c>
      <c r="R75" s="21" t="str">
        <f>IF(A75="","",IF(COUNTIFS('MP내역(적극)'!A:A,A75,'MP내역(적극)'!H:H,"X")=0,"O","X"))</f>
        <v/>
      </c>
      <c r="S75" s="20"/>
    </row>
    <row r="76" spans="1:19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1" t="str">
        <f t="shared" si="2"/>
        <v/>
      </c>
      <c r="M76" s="21" t="str">
        <f t="shared" si="3"/>
        <v/>
      </c>
      <c r="N76" s="21" t="str">
        <f>IF(A76="","",IFERROR(IF(J76&gt;VLOOKUP(A76,'포트변경내역(중립)'!A:J,10,0),"O","X"),""))</f>
        <v/>
      </c>
      <c r="O76" s="21" t="str">
        <f>IF(A76="","",COUNTIFS('MP내역(적극)'!$A:$A,A76)-COUNTIFS('MP내역(적극)'!$A:$A,A76,'MP내역(적극)'!$B:$B,"현금")-COUNTIFS('MP내역(적극)'!$A:$A,A76,'MP내역(적극)'!$B:$B,"예수금")-COUNTIFS('MP내역(적극)'!$A:$A,A76,'MP내역(적극)'!$B:$B,"예탁금")-COUNTIFS('MP내역(적극)'!$A:$A,A76,'MP내역(적극)'!$B:$B,"합계"))</f>
        <v/>
      </c>
      <c r="P76" s="21" t="str">
        <f>IF(A76="","",IF(COUNTIFS('MP내역(적극)'!A:A,A76,'MP내역(적극)'!G:G,"&gt;"&amp;$F$2,'MP내역(적극)'!D:D,"&lt;&gt;"&amp;$H$2,'MP내역(적극)'!D:D,"&lt;&gt;"&amp;$I$2,'MP내역(적극)'!B:B,"&lt;&gt;현금",'MP내역(적극)'!B:B,"&lt;&gt;합계")=0,"O","X"))</f>
        <v/>
      </c>
      <c r="Q76" s="21" t="str">
        <f>IF(A76="","",IF(AND(ABS(I76-SUMIFS('MP내역(적극)'!G:G,'MP내역(적극)'!A:A,A76,'MP내역(적극)'!F:F,"Y"))&lt;0.001,ABS(H76-SUMIFS('MP내역(적극)'!G:G,'MP내역(적극)'!A:A,A76,'MP내역(적극)'!B:B,"&lt;&gt;합계"))&lt;0.001),"O","X"))</f>
        <v/>
      </c>
      <c r="R76" s="21" t="str">
        <f>IF(A76="","",IF(COUNTIFS('MP내역(적극)'!A:A,A76,'MP내역(적극)'!H:H,"X")=0,"O","X"))</f>
        <v/>
      </c>
      <c r="S76" s="20"/>
    </row>
    <row r="77" spans="1:19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1" t="str">
        <f t="shared" si="2"/>
        <v/>
      </c>
      <c r="M77" s="21" t="str">
        <f t="shared" si="3"/>
        <v/>
      </c>
      <c r="N77" s="21" t="str">
        <f>IF(A77="","",IFERROR(IF(J77&gt;VLOOKUP(A77,'포트변경내역(중립)'!A:J,10,0),"O","X"),""))</f>
        <v/>
      </c>
      <c r="O77" s="21" t="str">
        <f>IF(A77="","",COUNTIFS('MP내역(적극)'!$A:$A,A77)-COUNTIFS('MP내역(적극)'!$A:$A,A77,'MP내역(적극)'!$B:$B,"현금")-COUNTIFS('MP내역(적극)'!$A:$A,A77,'MP내역(적극)'!$B:$B,"예수금")-COUNTIFS('MP내역(적극)'!$A:$A,A77,'MP내역(적극)'!$B:$B,"예탁금")-COUNTIFS('MP내역(적극)'!$A:$A,A77,'MP내역(적극)'!$B:$B,"합계"))</f>
        <v/>
      </c>
      <c r="P77" s="21" t="str">
        <f>IF(A77="","",IF(COUNTIFS('MP내역(적극)'!A:A,A77,'MP내역(적극)'!G:G,"&gt;"&amp;$F$2,'MP내역(적극)'!D:D,"&lt;&gt;"&amp;$H$2,'MP내역(적극)'!D:D,"&lt;&gt;"&amp;$I$2,'MP내역(적극)'!B:B,"&lt;&gt;현금",'MP내역(적극)'!B:B,"&lt;&gt;합계")=0,"O","X"))</f>
        <v/>
      </c>
      <c r="Q77" s="21" t="str">
        <f>IF(A77="","",IF(AND(ABS(I77-SUMIFS('MP내역(적극)'!G:G,'MP내역(적극)'!A:A,A77,'MP내역(적극)'!F:F,"Y"))&lt;0.001,ABS(H77-SUMIFS('MP내역(적극)'!G:G,'MP내역(적극)'!A:A,A77,'MP내역(적극)'!B:B,"&lt;&gt;합계"))&lt;0.001),"O","X"))</f>
        <v/>
      </c>
      <c r="R77" s="21" t="str">
        <f>IF(A77="","",IF(COUNTIFS('MP내역(적극)'!A:A,A77,'MP내역(적극)'!H:H,"X")=0,"O","X"))</f>
        <v/>
      </c>
      <c r="S77" s="20"/>
    </row>
    <row r="78" spans="1:19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1" t="str">
        <f t="shared" si="2"/>
        <v/>
      </c>
      <c r="M78" s="21" t="str">
        <f t="shared" si="3"/>
        <v/>
      </c>
      <c r="N78" s="21" t="str">
        <f>IF(A78="","",IFERROR(IF(J78&gt;VLOOKUP(A78,'포트변경내역(중립)'!A:J,10,0),"O","X"),""))</f>
        <v/>
      </c>
      <c r="O78" s="21" t="str">
        <f>IF(A78="","",COUNTIFS('MP내역(적극)'!$A:$A,A78)-COUNTIFS('MP내역(적극)'!$A:$A,A78,'MP내역(적극)'!$B:$B,"현금")-COUNTIFS('MP내역(적극)'!$A:$A,A78,'MP내역(적극)'!$B:$B,"예수금")-COUNTIFS('MP내역(적극)'!$A:$A,A78,'MP내역(적극)'!$B:$B,"예탁금")-COUNTIFS('MP내역(적극)'!$A:$A,A78,'MP내역(적극)'!$B:$B,"합계"))</f>
        <v/>
      </c>
      <c r="P78" s="21" t="str">
        <f>IF(A78="","",IF(COUNTIFS('MP내역(적극)'!A:A,A78,'MP내역(적극)'!G:G,"&gt;"&amp;$F$2,'MP내역(적극)'!D:D,"&lt;&gt;"&amp;$H$2,'MP내역(적극)'!D:D,"&lt;&gt;"&amp;$I$2,'MP내역(적극)'!B:B,"&lt;&gt;현금",'MP내역(적극)'!B:B,"&lt;&gt;합계")=0,"O","X"))</f>
        <v/>
      </c>
      <c r="Q78" s="21" t="str">
        <f>IF(A78="","",IF(AND(ABS(I78-SUMIFS('MP내역(적극)'!G:G,'MP내역(적극)'!A:A,A78,'MP내역(적극)'!F:F,"Y"))&lt;0.001,ABS(H78-SUMIFS('MP내역(적극)'!G:G,'MP내역(적극)'!A:A,A78,'MP내역(적극)'!B:B,"&lt;&gt;합계"))&lt;0.001),"O","X"))</f>
        <v/>
      </c>
      <c r="R78" s="21" t="str">
        <f>IF(A78="","",IF(COUNTIFS('MP내역(적극)'!A:A,A78,'MP내역(적극)'!H:H,"X")=0,"O","X"))</f>
        <v/>
      </c>
      <c r="S78" s="20"/>
    </row>
    <row r="79" spans="1:19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1" t="str">
        <f t="shared" si="2"/>
        <v/>
      </c>
      <c r="M79" s="21" t="str">
        <f t="shared" si="3"/>
        <v/>
      </c>
      <c r="N79" s="21" t="str">
        <f>IF(A79="","",IFERROR(IF(J79&gt;VLOOKUP(A79,'포트변경내역(중립)'!A:J,10,0),"O","X"),""))</f>
        <v/>
      </c>
      <c r="O79" s="21" t="str">
        <f>IF(A79="","",COUNTIFS('MP내역(적극)'!$A:$A,A79)-COUNTIFS('MP내역(적극)'!$A:$A,A79,'MP내역(적극)'!$B:$B,"현금")-COUNTIFS('MP내역(적극)'!$A:$A,A79,'MP내역(적극)'!$B:$B,"예수금")-COUNTIFS('MP내역(적극)'!$A:$A,A79,'MP내역(적극)'!$B:$B,"예탁금")-COUNTIFS('MP내역(적극)'!$A:$A,A79,'MP내역(적극)'!$B:$B,"합계"))</f>
        <v/>
      </c>
      <c r="P79" s="21" t="str">
        <f>IF(A79="","",IF(COUNTIFS('MP내역(적극)'!A:A,A79,'MP내역(적극)'!G:G,"&gt;"&amp;$F$2,'MP내역(적극)'!D:D,"&lt;&gt;"&amp;$H$2,'MP내역(적극)'!D:D,"&lt;&gt;"&amp;$I$2,'MP내역(적극)'!B:B,"&lt;&gt;현금",'MP내역(적극)'!B:B,"&lt;&gt;합계")=0,"O","X"))</f>
        <v/>
      </c>
      <c r="Q79" s="21" t="str">
        <f>IF(A79="","",IF(AND(ABS(I79-SUMIFS('MP내역(적극)'!G:G,'MP내역(적극)'!A:A,A79,'MP내역(적극)'!F:F,"Y"))&lt;0.001,ABS(H79-SUMIFS('MP내역(적극)'!G:G,'MP내역(적극)'!A:A,A79,'MP내역(적극)'!B:B,"&lt;&gt;합계"))&lt;0.001),"O","X"))</f>
        <v/>
      </c>
      <c r="R79" s="21" t="str">
        <f>IF(A79="","",IF(COUNTIFS('MP내역(적극)'!A:A,A79,'MP내역(적극)'!H:H,"X")=0,"O","X"))</f>
        <v/>
      </c>
      <c r="S79" s="20"/>
    </row>
    <row r="80" spans="1:19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1" t="str">
        <f t="shared" si="2"/>
        <v/>
      </c>
      <c r="M80" s="21" t="str">
        <f t="shared" si="3"/>
        <v/>
      </c>
      <c r="N80" s="21" t="str">
        <f>IF(A80="","",IFERROR(IF(J80&gt;VLOOKUP(A80,'포트변경내역(중립)'!A:J,10,0),"O","X"),""))</f>
        <v/>
      </c>
      <c r="O80" s="21" t="str">
        <f>IF(A80="","",COUNTIFS('MP내역(적극)'!$A:$A,A80)-COUNTIFS('MP내역(적극)'!$A:$A,A80,'MP내역(적극)'!$B:$B,"현금")-COUNTIFS('MP내역(적극)'!$A:$A,A80,'MP내역(적극)'!$B:$B,"예수금")-COUNTIFS('MP내역(적극)'!$A:$A,A80,'MP내역(적극)'!$B:$B,"예탁금")-COUNTIFS('MP내역(적극)'!$A:$A,A80,'MP내역(적극)'!$B:$B,"합계"))</f>
        <v/>
      </c>
      <c r="P80" s="21" t="str">
        <f>IF(A80="","",IF(COUNTIFS('MP내역(적극)'!A:A,A80,'MP내역(적극)'!G:G,"&gt;"&amp;$F$2,'MP내역(적극)'!D:D,"&lt;&gt;"&amp;$H$2,'MP내역(적극)'!D:D,"&lt;&gt;"&amp;$I$2,'MP내역(적극)'!B:B,"&lt;&gt;현금",'MP내역(적극)'!B:B,"&lt;&gt;합계")=0,"O","X"))</f>
        <v/>
      </c>
      <c r="Q80" s="21" t="str">
        <f>IF(A80="","",IF(AND(ABS(I80-SUMIFS('MP내역(적극)'!G:G,'MP내역(적극)'!A:A,A80,'MP내역(적극)'!F:F,"Y"))&lt;0.001,ABS(H80-SUMIFS('MP내역(적극)'!G:G,'MP내역(적극)'!A:A,A80,'MP내역(적극)'!B:B,"&lt;&gt;합계"))&lt;0.001),"O","X"))</f>
        <v/>
      </c>
      <c r="R80" s="21" t="str">
        <f>IF(A80="","",IF(COUNTIFS('MP내역(적극)'!A:A,A80,'MP내역(적극)'!H:H,"X")=0,"O","X"))</f>
        <v/>
      </c>
      <c r="S80" s="20"/>
    </row>
    <row r="81" spans="1:19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1" t="str">
        <f t="shared" si="2"/>
        <v/>
      </c>
      <c r="M81" s="21" t="str">
        <f t="shared" si="3"/>
        <v/>
      </c>
      <c r="N81" s="21" t="str">
        <f>IF(A81="","",IFERROR(IF(J81&gt;VLOOKUP(A81,'포트변경내역(중립)'!A:J,10,0),"O","X"),""))</f>
        <v/>
      </c>
      <c r="O81" s="21" t="str">
        <f>IF(A81="","",COUNTIFS('MP내역(적극)'!$A:$A,A81)-COUNTIFS('MP내역(적극)'!$A:$A,A81,'MP내역(적극)'!$B:$B,"현금")-COUNTIFS('MP내역(적극)'!$A:$A,A81,'MP내역(적극)'!$B:$B,"예수금")-COUNTIFS('MP내역(적극)'!$A:$A,A81,'MP내역(적극)'!$B:$B,"예탁금")-COUNTIFS('MP내역(적극)'!$A:$A,A81,'MP내역(적극)'!$B:$B,"합계"))</f>
        <v/>
      </c>
      <c r="P81" s="21" t="str">
        <f>IF(A81="","",IF(COUNTIFS('MP내역(적극)'!A:A,A81,'MP내역(적극)'!G:G,"&gt;"&amp;$F$2,'MP내역(적극)'!D:D,"&lt;&gt;"&amp;$H$2,'MP내역(적극)'!D:D,"&lt;&gt;"&amp;$I$2,'MP내역(적극)'!B:B,"&lt;&gt;현금",'MP내역(적극)'!B:B,"&lt;&gt;합계")=0,"O","X"))</f>
        <v/>
      </c>
      <c r="Q81" s="21" t="str">
        <f>IF(A81="","",IF(AND(ABS(I81-SUMIFS('MP내역(적극)'!G:G,'MP내역(적극)'!A:A,A81,'MP내역(적극)'!F:F,"Y"))&lt;0.001,ABS(H81-SUMIFS('MP내역(적극)'!G:G,'MP내역(적극)'!A:A,A81,'MP내역(적극)'!B:B,"&lt;&gt;합계"))&lt;0.001),"O","X"))</f>
        <v/>
      </c>
      <c r="R81" s="21" t="str">
        <f>IF(A81="","",IF(COUNTIFS('MP내역(적극)'!A:A,A81,'MP내역(적극)'!H:H,"X")=0,"O","X"))</f>
        <v/>
      </c>
      <c r="S81" s="20"/>
    </row>
    <row r="82" spans="1:19">
      <c r="K82" s="20"/>
      <c r="L82" s="21" t="str">
        <f t="shared" si="2"/>
        <v/>
      </c>
      <c r="M82" s="21" t="str">
        <f t="shared" si="3"/>
        <v/>
      </c>
      <c r="N82" s="21" t="str">
        <f>IF(A82="","",IFERROR(IF(J82&gt;VLOOKUP(A82,'포트변경내역(중립)'!A:J,10,0),"O","X"),""))</f>
        <v/>
      </c>
      <c r="O82" s="21" t="str">
        <f>IF(A82="","",COUNTIFS('MP내역(적극)'!$A:$A,A82)-COUNTIFS('MP내역(적극)'!$A:$A,A82,'MP내역(적극)'!$B:$B,"현금")-COUNTIFS('MP내역(적극)'!$A:$A,A82,'MP내역(적극)'!$B:$B,"예수금")-COUNTIFS('MP내역(적극)'!$A:$A,A82,'MP내역(적극)'!$B:$B,"예탁금")-COUNTIFS('MP내역(적극)'!$A:$A,A82,'MP내역(적극)'!$B:$B,"합계"))</f>
        <v/>
      </c>
      <c r="P82" s="21" t="str">
        <f>IF(A82="","",IF(COUNTIFS('MP내역(적극)'!A:A,A82,'MP내역(적극)'!G:G,"&gt;"&amp;$F$2,'MP내역(적극)'!D:D,"&lt;&gt;"&amp;$H$2,'MP내역(적극)'!D:D,"&lt;&gt;"&amp;$I$2,'MP내역(적극)'!B:B,"&lt;&gt;현금",'MP내역(적극)'!B:B,"&lt;&gt;합계")=0,"O","X"))</f>
        <v/>
      </c>
      <c r="Q82" s="21" t="str">
        <f>IF(A82="","",IF(AND(ABS(I82-SUMIFS('MP내역(적극)'!G:G,'MP내역(적극)'!A:A,A82,'MP내역(적극)'!F:F,"Y"))&lt;0.001,ABS(H82-SUMIFS('MP내역(적극)'!G:G,'MP내역(적극)'!A:A,A82,'MP내역(적극)'!B:B,"&lt;&gt;합계"))&lt;0.001),"O","X"))</f>
        <v/>
      </c>
      <c r="R82" s="21" t="str">
        <f>IF(A82="","",IF(COUNTIFS('MP내역(적극)'!A:A,A82,'MP내역(적극)'!H:H,"X")=0,"O","X"))</f>
        <v/>
      </c>
      <c r="S82" s="20"/>
    </row>
    <row r="83" spans="1:19">
      <c r="K83" s="20"/>
      <c r="L83" s="21" t="str">
        <f t="shared" si="2"/>
        <v/>
      </c>
      <c r="M83" s="21" t="str">
        <f t="shared" si="3"/>
        <v/>
      </c>
      <c r="N83" s="21" t="str">
        <f>IF(A83="","",IFERROR(IF(J83&gt;VLOOKUP(A83,'포트변경내역(중립)'!A:J,10,0),"O","X"),""))</f>
        <v/>
      </c>
      <c r="O83" s="21" t="str">
        <f>IF(A83="","",COUNTIFS('MP내역(적극)'!$A:$A,A83)-COUNTIFS('MP내역(적극)'!$A:$A,A83,'MP내역(적극)'!$B:$B,"현금")-COUNTIFS('MP내역(적극)'!$A:$A,A83,'MP내역(적극)'!$B:$B,"예수금")-COUNTIFS('MP내역(적극)'!$A:$A,A83,'MP내역(적극)'!$B:$B,"예탁금")-COUNTIFS('MP내역(적극)'!$A:$A,A83,'MP내역(적극)'!$B:$B,"합계"))</f>
        <v/>
      </c>
      <c r="P83" s="21" t="str">
        <f>IF(A83="","",IF(COUNTIFS('MP내역(적극)'!A:A,A83,'MP내역(적극)'!G:G,"&gt;"&amp;$F$2,'MP내역(적극)'!D:D,"&lt;&gt;"&amp;$H$2,'MP내역(적극)'!D:D,"&lt;&gt;"&amp;$I$2,'MP내역(적극)'!B:B,"&lt;&gt;현금",'MP내역(적극)'!B:B,"&lt;&gt;합계")=0,"O","X"))</f>
        <v/>
      </c>
      <c r="Q83" s="21" t="str">
        <f>IF(A83="","",IF(AND(ABS(I83-SUMIFS('MP내역(적극)'!G:G,'MP내역(적극)'!A:A,A83,'MP내역(적극)'!F:F,"Y"))&lt;0.001,ABS(H83-SUMIFS('MP내역(적극)'!G:G,'MP내역(적극)'!A:A,A83,'MP내역(적극)'!B:B,"&lt;&gt;합계"))&lt;0.001),"O","X"))</f>
        <v/>
      </c>
      <c r="R83" s="21" t="str">
        <f>IF(A83="","",IF(COUNTIFS('MP내역(적극)'!A:A,A83,'MP내역(적극)'!H:H,"X")=0,"O","X"))</f>
        <v/>
      </c>
      <c r="S83" s="20"/>
    </row>
    <row r="84" spans="1:19">
      <c r="K84" s="20"/>
      <c r="L84" s="21" t="str">
        <f t="shared" si="2"/>
        <v/>
      </c>
      <c r="M84" s="21" t="str">
        <f t="shared" si="3"/>
        <v/>
      </c>
      <c r="N84" s="21" t="str">
        <f>IF(A84="","",IFERROR(IF(J84&gt;VLOOKUP(A84,'포트변경내역(중립)'!A:J,10,0),"O","X"),""))</f>
        <v/>
      </c>
      <c r="O84" s="21" t="str">
        <f>IF(A84="","",COUNTIFS('MP내역(적극)'!$A:$A,A84)-COUNTIFS('MP내역(적극)'!$A:$A,A84,'MP내역(적극)'!$B:$B,"현금")-COUNTIFS('MP내역(적극)'!$A:$A,A84,'MP내역(적극)'!$B:$B,"예수금")-COUNTIFS('MP내역(적극)'!$A:$A,A84,'MP내역(적극)'!$B:$B,"예탁금")-COUNTIFS('MP내역(적극)'!$A:$A,A84,'MP내역(적극)'!$B:$B,"합계"))</f>
        <v/>
      </c>
      <c r="P84" s="21" t="str">
        <f>IF(A84="","",IF(COUNTIFS('MP내역(적극)'!A:A,A84,'MP내역(적극)'!G:G,"&gt;"&amp;$F$2,'MP내역(적극)'!D:D,"&lt;&gt;"&amp;$H$2,'MP내역(적극)'!D:D,"&lt;&gt;"&amp;$I$2,'MP내역(적극)'!B:B,"&lt;&gt;현금",'MP내역(적극)'!B:B,"&lt;&gt;합계")=0,"O","X"))</f>
        <v/>
      </c>
      <c r="Q84" s="21" t="str">
        <f>IF(A84="","",IF(AND(ABS(I84-SUMIFS('MP내역(적극)'!G:G,'MP내역(적극)'!A:A,A84,'MP내역(적극)'!F:F,"Y"))&lt;0.001,ABS(H84-SUMIFS('MP내역(적극)'!G:G,'MP내역(적극)'!A:A,A84,'MP내역(적극)'!B:B,"&lt;&gt;합계"))&lt;0.001),"O","X"))</f>
        <v/>
      </c>
      <c r="R84" s="21" t="str">
        <f>IF(A84="","",IF(COUNTIFS('MP내역(적극)'!A:A,A84,'MP내역(적극)'!H:H,"X")=0,"O","X"))</f>
        <v/>
      </c>
      <c r="S84" s="20"/>
    </row>
    <row r="85" spans="1:19">
      <c r="K85" s="20"/>
      <c r="L85" s="21" t="str">
        <f t="shared" si="2"/>
        <v/>
      </c>
      <c r="M85" s="21" t="str">
        <f t="shared" si="3"/>
        <v/>
      </c>
      <c r="N85" s="21" t="str">
        <f>IF(A85="","",IFERROR(IF(J85&gt;VLOOKUP(A85,'포트변경내역(중립)'!A:J,10,0),"O","X"),""))</f>
        <v/>
      </c>
      <c r="O85" s="21" t="str">
        <f>IF(A85="","",COUNTIFS('MP내역(적극)'!$A:$A,A85)-COUNTIFS('MP내역(적극)'!$A:$A,A85,'MP내역(적극)'!$B:$B,"현금")-COUNTIFS('MP내역(적극)'!$A:$A,A85,'MP내역(적극)'!$B:$B,"예수금")-COUNTIFS('MP내역(적극)'!$A:$A,A85,'MP내역(적극)'!$B:$B,"예탁금")-COUNTIFS('MP내역(적극)'!$A:$A,A85,'MP내역(적극)'!$B:$B,"합계"))</f>
        <v/>
      </c>
      <c r="P85" s="21" t="str">
        <f>IF(A85="","",IF(COUNTIFS('MP내역(적극)'!A:A,A85,'MP내역(적극)'!G:G,"&gt;"&amp;$F$2,'MP내역(적극)'!D:D,"&lt;&gt;"&amp;$H$2,'MP내역(적극)'!D:D,"&lt;&gt;"&amp;$I$2,'MP내역(적극)'!B:B,"&lt;&gt;현금",'MP내역(적극)'!B:B,"&lt;&gt;합계")=0,"O","X"))</f>
        <v/>
      </c>
      <c r="Q85" s="21" t="str">
        <f>IF(A85="","",IF(AND(ABS(I85-SUMIFS('MP내역(적극)'!G:G,'MP내역(적극)'!A:A,A85,'MP내역(적극)'!F:F,"Y"))&lt;0.001,ABS(H85-SUMIFS('MP내역(적극)'!G:G,'MP내역(적극)'!A:A,A85,'MP내역(적극)'!B:B,"&lt;&gt;합계"))&lt;0.001),"O","X"))</f>
        <v/>
      </c>
      <c r="R85" s="21" t="str">
        <f>IF(A85="","",IF(COUNTIFS('MP내역(적극)'!A:A,A85,'MP내역(적극)'!H:H,"X")=0,"O","X"))</f>
        <v/>
      </c>
      <c r="S85" s="20"/>
    </row>
    <row r="86" spans="1:19">
      <c r="K86" s="20"/>
      <c r="L86" s="21" t="str">
        <f t="shared" si="2"/>
        <v/>
      </c>
      <c r="M86" s="21" t="str">
        <f t="shared" si="3"/>
        <v/>
      </c>
      <c r="N86" s="21" t="str">
        <f>IF(A86="","",IFERROR(IF(J86&gt;VLOOKUP(A86,'포트변경내역(중립)'!A:J,10,0),"O","X"),""))</f>
        <v/>
      </c>
      <c r="O86" s="21" t="str">
        <f>IF(A86="","",COUNTIFS('MP내역(적극)'!$A:$A,A86)-COUNTIFS('MP내역(적극)'!$A:$A,A86,'MP내역(적극)'!$B:$B,"현금")-COUNTIFS('MP내역(적극)'!$A:$A,A86,'MP내역(적극)'!$B:$B,"예수금")-COUNTIFS('MP내역(적극)'!$A:$A,A86,'MP내역(적극)'!$B:$B,"예탁금")-COUNTIFS('MP내역(적극)'!$A:$A,A86,'MP내역(적극)'!$B:$B,"합계"))</f>
        <v/>
      </c>
      <c r="P86" s="21" t="str">
        <f>IF(A86="","",IF(COUNTIFS('MP내역(적극)'!A:A,A86,'MP내역(적극)'!G:G,"&gt;"&amp;$F$2,'MP내역(적극)'!D:D,"&lt;&gt;"&amp;$H$2,'MP내역(적극)'!D:D,"&lt;&gt;"&amp;$I$2,'MP내역(적극)'!B:B,"&lt;&gt;현금",'MP내역(적극)'!B:B,"&lt;&gt;합계")=0,"O","X"))</f>
        <v/>
      </c>
      <c r="Q86" s="21" t="str">
        <f>IF(A86="","",IF(AND(ABS(I86-SUMIFS('MP내역(적극)'!G:G,'MP내역(적극)'!A:A,A86,'MP내역(적극)'!F:F,"Y"))&lt;0.001,ABS(H86-SUMIFS('MP내역(적극)'!G:G,'MP내역(적극)'!A:A,A86,'MP내역(적극)'!B:B,"&lt;&gt;합계"))&lt;0.001),"O","X"))</f>
        <v/>
      </c>
      <c r="R86" s="21" t="str">
        <f>IF(A86="","",IF(COUNTIFS('MP내역(적극)'!A:A,A86,'MP내역(적극)'!H:H,"X")=0,"O","X"))</f>
        <v/>
      </c>
      <c r="S86" s="20"/>
    </row>
    <row r="87" spans="1:19">
      <c r="K87" s="20"/>
      <c r="L87" s="21" t="str">
        <f t="shared" si="2"/>
        <v/>
      </c>
      <c r="M87" s="21" t="str">
        <f t="shared" si="3"/>
        <v/>
      </c>
      <c r="N87" s="21" t="str">
        <f>IF(A87="","",IFERROR(IF(J87&gt;VLOOKUP(A87,'포트변경내역(중립)'!A:J,10,0),"O","X"),""))</f>
        <v/>
      </c>
      <c r="O87" s="21" t="str">
        <f>IF(A87="","",COUNTIFS('MP내역(적극)'!$A:$A,A87)-COUNTIFS('MP내역(적극)'!$A:$A,A87,'MP내역(적극)'!$B:$B,"현금")-COUNTIFS('MP내역(적극)'!$A:$A,A87,'MP내역(적극)'!$B:$B,"예수금")-COUNTIFS('MP내역(적극)'!$A:$A,A87,'MP내역(적극)'!$B:$B,"예탁금")-COUNTIFS('MP내역(적극)'!$A:$A,A87,'MP내역(적극)'!$B:$B,"합계"))</f>
        <v/>
      </c>
      <c r="P87" s="21" t="str">
        <f>IF(A87="","",IF(COUNTIFS('MP내역(적극)'!A:A,A87,'MP내역(적극)'!G:G,"&gt;"&amp;$F$2,'MP내역(적극)'!D:D,"&lt;&gt;"&amp;$H$2,'MP내역(적극)'!D:D,"&lt;&gt;"&amp;$I$2,'MP내역(적극)'!B:B,"&lt;&gt;현금",'MP내역(적극)'!B:B,"&lt;&gt;합계")=0,"O","X"))</f>
        <v/>
      </c>
      <c r="Q87" s="21" t="str">
        <f>IF(A87="","",IF(AND(ABS(I87-SUMIFS('MP내역(적극)'!G:G,'MP내역(적극)'!A:A,A87,'MP내역(적극)'!F:F,"Y"))&lt;0.001,ABS(H87-SUMIFS('MP내역(적극)'!G:G,'MP내역(적극)'!A:A,A87,'MP내역(적극)'!B:B,"&lt;&gt;합계"))&lt;0.001),"O","X"))</f>
        <v/>
      </c>
      <c r="R87" s="21" t="str">
        <f>IF(A87="","",IF(COUNTIFS('MP내역(적극)'!A:A,A87,'MP내역(적극)'!H:H,"X")=0,"O","X"))</f>
        <v/>
      </c>
      <c r="S87" s="20"/>
    </row>
    <row r="88" spans="1:19">
      <c r="K88" s="20"/>
      <c r="L88" s="21" t="str">
        <f t="shared" si="2"/>
        <v/>
      </c>
      <c r="M88" s="21" t="str">
        <f t="shared" si="3"/>
        <v/>
      </c>
      <c r="N88" s="21" t="str">
        <f>IF(A88="","",IFERROR(IF(J88&gt;VLOOKUP(A88,'포트변경내역(중립)'!A:J,10,0),"O","X"),""))</f>
        <v/>
      </c>
      <c r="O88" s="21" t="str">
        <f>IF(A88="","",COUNTIFS('MP내역(적극)'!$A:$A,A88)-COUNTIFS('MP내역(적극)'!$A:$A,A88,'MP내역(적극)'!$B:$B,"현금")-COUNTIFS('MP내역(적극)'!$A:$A,A88,'MP내역(적극)'!$B:$B,"예수금")-COUNTIFS('MP내역(적극)'!$A:$A,A88,'MP내역(적극)'!$B:$B,"예탁금")-COUNTIFS('MP내역(적극)'!$A:$A,A88,'MP내역(적극)'!$B:$B,"합계"))</f>
        <v/>
      </c>
      <c r="P88" s="21" t="str">
        <f>IF(A88="","",IF(COUNTIFS('MP내역(적극)'!A:A,A88,'MP내역(적극)'!G:G,"&gt;"&amp;$F$2,'MP내역(적극)'!D:D,"&lt;&gt;"&amp;$H$2,'MP내역(적극)'!D:D,"&lt;&gt;"&amp;$I$2,'MP내역(적극)'!B:B,"&lt;&gt;현금",'MP내역(적극)'!B:B,"&lt;&gt;합계")=0,"O","X"))</f>
        <v/>
      </c>
      <c r="Q88" s="21" t="str">
        <f>IF(A88="","",IF(AND(ABS(I88-SUMIFS('MP내역(적극)'!G:G,'MP내역(적극)'!A:A,A88,'MP내역(적극)'!F:F,"Y"))&lt;0.001,ABS(H88-SUMIFS('MP내역(적극)'!G:G,'MP내역(적극)'!A:A,A88,'MP내역(적극)'!B:B,"&lt;&gt;합계"))&lt;0.001),"O","X"))</f>
        <v/>
      </c>
      <c r="R88" s="21" t="str">
        <f>IF(A88="","",IF(COUNTIFS('MP내역(적극)'!A:A,A88,'MP내역(적극)'!H:H,"X")=0,"O","X"))</f>
        <v/>
      </c>
      <c r="S88" s="20"/>
    </row>
    <row r="89" spans="1:19">
      <c r="K89" s="20"/>
      <c r="L89" s="21" t="str">
        <f t="shared" si="2"/>
        <v/>
      </c>
      <c r="M89" s="21" t="str">
        <f t="shared" si="3"/>
        <v/>
      </c>
      <c r="N89" s="21" t="str">
        <f>IF(A89="","",IFERROR(IF(J89&gt;VLOOKUP(A89,'포트변경내역(중립)'!A:J,10,0),"O","X"),""))</f>
        <v/>
      </c>
      <c r="O89" s="21" t="str">
        <f>IF(A89="","",COUNTIFS('MP내역(적극)'!$A:$A,A89)-COUNTIFS('MP내역(적극)'!$A:$A,A89,'MP내역(적극)'!$B:$B,"현금")-COUNTIFS('MP내역(적극)'!$A:$A,A89,'MP내역(적극)'!$B:$B,"예수금")-COUNTIFS('MP내역(적극)'!$A:$A,A89,'MP내역(적극)'!$B:$B,"예탁금")-COUNTIFS('MP내역(적극)'!$A:$A,A89,'MP내역(적극)'!$B:$B,"합계"))</f>
        <v/>
      </c>
      <c r="P89" s="21" t="str">
        <f>IF(A89="","",IF(COUNTIFS('MP내역(적극)'!A:A,A89,'MP내역(적극)'!G:G,"&gt;"&amp;$F$2,'MP내역(적극)'!D:D,"&lt;&gt;"&amp;$H$2,'MP내역(적극)'!D:D,"&lt;&gt;"&amp;$I$2,'MP내역(적극)'!B:B,"&lt;&gt;현금",'MP내역(적극)'!B:B,"&lt;&gt;합계")=0,"O","X"))</f>
        <v/>
      </c>
      <c r="Q89" s="21" t="str">
        <f>IF(A89="","",IF(AND(ABS(I89-SUMIFS('MP내역(적극)'!G:G,'MP내역(적극)'!A:A,A89,'MP내역(적극)'!F:F,"Y"))&lt;0.001,ABS(H89-SUMIFS('MP내역(적극)'!G:G,'MP내역(적극)'!A:A,A89,'MP내역(적극)'!B:B,"&lt;&gt;합계"))&lt;0.001),"O","X"))</f>
        <v/>
      </c>
      <c r="R89" s="21" t="str">
        <f>IF(A89="","",IF(COUNTIFS('MP내역(적극)'!A:A,A89,'MP내역(적극)'!H:H,"X")=0,"O","X"))</f>
        <v/>
      </c>
      <c r="S89" s="20"/>
    </row>
    <row r="90" spans="1:19">
      <c r="K90" s="20"/>
      <c r="L90" s="21" t="str">
        <f t="shared" si="2"/>
        <v/>
      </c>
      <c r="M90" s="21" t="str">
        <f t="shared" si="3"/>
        <v/>
      </c>
      <c r="N90" s="21" t="str">
        <f>IF(A90="","",IFERROR(IF(J90&gt;VLOOKUP(A90,'포트변경내역(중립)'!A:J,10,0),"O","X"),""))</f>
        <v/>
      </c>
      <c r="O90" s="21" t="str">
        <f>IF(A90="","",COUNTIFS('MP내역(적극)'!$A:$A,A90)-COUNTIFS('MP내역(적극)'!$A:$A,A90,'MP내역(적극)'!$B:$B,"현금")-COUNTIFS('MP내역(적극)'!$A:$A,A90,'MP내역(적극)'!$B:$B,"예수금")-COUNTIFS('MP내역(적극)'!$A:$A,A90,'MP내역(적극)'!$B:$B,"예탁금")-COUNTIFS('MP내역(적극)'!$A:$A,A90,'MP내역(적극)'!$B:$B,"합계"))</f>
        <v/>
      </c>
      <c r="P90" s="21" t="str">
        <f>IF(A90="","",IF(COUNTIFS('MP내역(적극)'!A:A,A90,'MP내역(적극)'!G:G,"&gt;"&amp;$F$2,'MP내역(적극)'!D:D,"&lt;&gt;"&amp;$H$2,'MP내역(적극)'!D:D,"&lt;&gt;"&amp;$I$2,'MP내역(적극)'!B:B,"&lt;&gt;현금",'MP내역(적극)'!B:B,"&lt;&gt;합계")=0,"O","X"))</f>
        <v/>
      </c>
      <c r="Q90" s="21" t="str">
        <f>IF(A90="","",IF(AND(ABS(I90-SUMIFS('MP내역(적극)'!G:G,'MP내역(적극)'!A:A,A90,'MP내역(적극)'!F:F,"Y"))&lt;0.001,ABS(H90-SUMIFS('MP내역(적극)'!G:G,'MP내역(적극)'!A:A,A90,'MP내역(적극)'!B:B,"&lt;&gt;합계"))&lt;0.001),"O","X"))</f>
        <v/>
      </c>
      <c r="R90" s="21" t="str">
        <f>IF(A90="","",IF(COUNTIFS('MP내역(적극)'!A:A,A90,'MP내역(적극)'!H:H,"X")=0,"O","X"))</f>
        <v/>
      </c>
      <c r="S90" s="20"/>
    </row>
    <row r="91" spans="1:19">
      <c r="K91" s="20"/>
      <c r="L91" s="21" t="str">
        <f t="shared" si="2"/>
        <v/>
      </c>
      <c r="M91" s="21" t="str">
        <f t="shared" si="3"/>
        <v/>
      </c>
      <c r="N91" s="21" t="str">
        <f>IF(A91="","",IFERROR(IF(J91&gt;VLOOKUP(A91,'포트변경내역(중립)'!A:J,10,0),"O","X"),""))</f>
        <v/>
      </c>
      <c r="O91" s="21" t="str">
        <f>IF(A91="","",COUNTIFS('MP내역(적극)'!$A:$A,A91)-COUNTIFS('MP내역(적극)'!$A:$A,A91,'MP내역(적극)'!$B:$B,"현금")-COUNTIFS('MP내역(적극)'!$A:$A,A91,'MP내역(적극)'!$B:$B,"예수금")-COUNTIFS('MP내역(적극)'!$A:$A,A91,'MP내역(적극)'!$B:$B,"예탁금")-COUNTIFS('MP내역(적극)'!$A:$A,A91,'MP내역(적극)'!$B:$B,"합계"))</f>
        <v/>
      </c>
      <c r="P91" s="21" t="str">
        <f>IF(A91="","",IF(COUNTIFS('MP내역(적극)'!A:A,A91,'MP내역(적극)'!G:G,"&gt;"&amp;$F$2,'MP내역(적극)'!D:D,"&lt;&gt;"&amp;$H$2,'MP내역(적극)'!D:D,"&lt;&gt;"&amp;$I$2,'MP내역(적극)'!B:B,"&lt;&gt;현금",'MP내역(적극)'!B:B,"&lt;&gt;합계")=0,"O","X"))</f>
        <v/>
      </c>
      <c r="Q91" s="21" t="str">
        <f>IF(A91="","",IF(AND(ABS(I91-SUMIFS('MP내역(적극)'!G:G,'MP내역(적극)'!A:A,A91,'MP내역(적극)'!F:F,"Y"))&lt;0.001,ABS(H91-SUMIFS('MP내역(적극)'!G:G,'MP내역(적극)'!A:A,A91,'MP내역(적극)'!B:B,"&lt;&gt;합계"))&lt;0.001),"O","X"))</f>
        <v/>
      </c>
      <c r="R91" s="21" t="str">
        <f>IF(A91="","",IF(COUNTIFS('MP내역(적극)'!A:A,A91,'MP내역(적극)'!H:H,"X")=0,"O","X"))</f>
        <v/>
      </c>
      <c r="S91" s="20"/>
    </row>
    <row r="92" spans="1:19">
      <c r="K92" s="20"/>
      <c r="L92" s="21" t="str">
        <f t="shared" si="2"/>
        <v/>
      </c>
      <c r="M92" s="21" t="str">
        <f t="shared" si="3"/>
        <v/>
      </c>
      <c r="N92" s="21" t="str">
        <f>IF(A92="","",IFERROR(IF(J92&gt;VLOOKUP(A92,'포트변경내역(중립)'!A:J,10,0),"O","X"),""))</f>
        <v/>
      </c>
      <c r="O92" s="21" t="str">
        <f>IF(A92="","",COUNTIFS('MP내역(적극)'!$A:$A,A92)-COUNTIFS('MP내역(적극)'!$A:$A,A92,'MP내역(적극)'!$B:$B,"현금")-COUNTIFS('MP내역(적극)'!$A:$A,A92,'MP내역(적극)'!$B:$B,"예수금")-COUNTIFS('MP내역(적극)'!$A:$A,A92,'MP내역(적극)'!$B:$B,"예탁금")-COUNTIFS('MP내역(적극)'!$A:$A,A92,'MP내역(적극)'!$B:$B,"합계"))</f>
        <v/>
      </c>
      <c r="P92" s="21" t="str">
        <f>IF(A92="","",IF(COUNTIFS('MP내역(적극)'!A:A,A92,'MP내역(적극)'!G:G,"&gt;"&amp;$F$2,'MP내역(적극)'!D:D,"&lt;&gt;"&amp;$H$2,'MP내역(적극)'!D:D,"&lt;&gt;"&amp;$I$2,'MP내역(적극)'!B:B,"&lt;&gt;현금",'MP내역(적극)'!B:B,"&lt;&gt;합계")=0,"O","X"))</f>
        <v/>
      </c>
      <c r="Q92" s="21" t="str">
        <f>IF(A92="","",IF(AND(ABS(I92-SUMIFS('MP내역(적극)'!G:G,'MP내역(적극)'!A:A,A92,'MP내역(적극)'!F:F,"Y"))&lt;0.001,ABS(H92-SUMIFS('MP내역(적극)'!G:G,'MP내역(적극)'!A:A,A92,'MP내역(적극)'!B:B,"&lt;&gt;합계"))&lt;0.001),"O","X"))</f>
        <v/>
      </c>
      <c r="R92" s="21" t="str">
        <f>IF(A92="","",IF(COUNTIFS('MP내역(적극)'!A:A,A92,'MP내역(적극)'!H:H,"X")=0,"O","X"))</f>
        <v/>
      </c>
      <c r="S92" s="20"/>
    </row>
    <row r="93" spans="1:19">
      <c r="K93" s="20"/>
      <c r="L93" s="21" t="str">
        <f t="shared" si="2"/>
        <v/>
      </c>
      <c r="M93" s="21" t="str">
        <f t="shared" si="3"/>
        <v/>
      </c>
      <c r="N93" s="21" t="str">
        <f>IF(A93="","",IFERROR(IF(J93&gt;VLOOKUP(A93,'포트변경내역(중립)'!A:J,10,0),"O","X"),""))</f>
        <v/>
      </c>
      <c r="O93" s="21" t="str">
        <f>IF(A93="","",COUNTIFS('MP내역(적극)'!$A:$A,A93)-COUNTIFS('MP내역(적극)'!$A:$A,A93,'MP내역(적극)'!$B:$B,"현금")-COUNTIFS('MP내역(적극)'!$A:$A,A93,'MP내역(적극)'!$B:$B,"예수금")-COUNTIFS('MP내역(적극)'!$A:$A,A93,'MP내역(적극)'!$B:$B,"예탁금")-COUNTIFS('MP내역(적극)'!$A:$A,A93,'MP내역(적극)'!$B:$B,"합계"))</f>
        <v/>
      </c>
      <c r="P93" s="21" t="str">
        <f>IF(A93="","",IF(COUNTIFS('MP내역(적극)'!A:A,A93,'MP내역(적극)'!G:G,"&gt;"&amp;$F$2,'MP내역(적극)'!D:D,"&lt;&gt;"&amp;$H$2,'MP내역(적극)'!D:D,"&lt;&gt;"&amp;$I$2,'MP내역(적극)'!B:B,"&lt;&gt;현금",'MP내역(적극)'!B:B,"&lt;&gt;합계")=0,"O","X"))</f>
        <v/>
      </c>
      <c r="Q93" s="21" t="str">
        <f>IF(A93="","",IF(AND(ABS(I93-SUMIFS('MP내역(적극)'!G:G,'MP내역(적극)'!A:A,A93,'MP내역(적극)'!F:F,"Y"))&lt;0.001,ABS(H93-SUMIFS('MP내역(적극)'!G:G,'MP내역(적극)'!A:A,A93,'MP내역(적극)'!B:B,"&lt;&gt;합계"))&lt;0.001),"O","X"))</f>
        <v/>
      </c>
      <c r="R93" s="21" t="str">
        <f>IF(A93="","",IF(COUNTIFS('MP내역(적극)'!A:A,A93,'MP내역(적극)'!H:H,"X")=0,"O","X"))</f>
        <v/>
      </c>
      <c r="S93" s="20"/>
    </row>
    <row r="94" spans="1:19">
      <c r="K94" s="20"/>
      <c r="L94" s="21" t="str">
        <f t="shared" si="2"/>
        <v/>
      </c>
      <c r="M94" s="21" t="str">
        <f t="shared" si="3"/>
        <v/>
      </c>
      <c r="N94" s="21" t="str">
        <f>IF(A94="","",IFERROR(IF(J94&gt;VLOOKUP(A94,'포트변경내역(중립)'!A:J,10,0),"O","X"),""))</f>
        <v/>
      </c>
      <c r="O94" s="21" t="str">
        <f>IF(A94="","",COUNTIFS('MP내역(적극)'!$A:$A,A94)-COUNTIFS('MP내역(적극)'!$A:$A,A94,'MP내역(적극)'!$B:$B,"현금")-COUNTIFS('MP내역(적극)'!$A:$A,A94,'MP내역(적극)'!$B:$B,"예수금")-COUNTIFS('MP내역(적극)'!$A:$A,A94,'MP내역(적극)'!$B:$B,"예탁금")-COUNTIFS('MP내역(적극)'!$A:$A,A94,'MP내역(적극)'!$B:$B,"합계"))</f>
        <v/>
      </c>
      <c r="P94" s="21" t="str">
        <f>IF(A94="","",IF(COUNTIFS('MP내역(적극)'!A:A,A94,'MP내역(적극)'!G:G,"&gt;"&amp;$F$2,'MP내역(적극)'!D:D,"&lt;&gt;"&amp;$H$2,'MP내역(적극)'!D:D,"&lt;&gt;"&amp;$I$2,'MP내역(적극)'!B:B,"&lt;&gt;현금",'MP내역(적극)'!B:B,"&lt;&gt;합계")=0,"O","X"))</f>
        <v/>
      </c>
      <c r="Q94" s="21" t="str">
        <f>IF(A94="","",IF(AND(ABS(I94-SUMIFS('MP내역(적극)'!G:G,'MP내역(적극)'!A:A,A94,'MP내역(적극)'!F:F,"Y"))&lt;0.001,ABS(H94-SUMIFS('MP내역(적극)'!G:G,'MP내역(적극)'!A:A,A94,'MP내역(적극)'!B:B,"&lt;&gt;합계"))&lt;0.001),"O","X"))</f>
        <v/>
      </c>
      <c r="R94" s="21" t="str">
        <f>IF(A94="","",IF(COUNTIFS('MP내역(적극)'!A:A,A94,'MP내역(적극)'!H:H,"X")=0,"O","X"))</f>
        <v/>
      </c>
      <c r="S94" s="20"/>
    </row>
    <row r="95" spans="1:19">
      <c r="K95" s="20"/>
      <c r="L95" s="21" t="str">
        <f t="shared" si="2"/>
        <v/>
      </c>
      <c r="M95" s="21" t="str">
        <f t="shared" si="3"/>
        <v/>
      </c>
      <c r="N95" s="21" t="str">
        <f>IF(A95="","",IFERROR(IF(J95&gt;VLOOKUP(A95,'포트변경내역(중립)'!A:J,10,0),"O","X"),""))</f>
        <v/>
      </c>
      <c r="O95" s="21" t="str">
        <f>IF(A95="","",COUNTIFS('MP내역(적극)'!$A:$A,A95)-COUNTIFS('MP내역(적극)'!$A:$A,A95,'MP내역(적극)'!$B:$B,"현금")-COUNTIFS('MP내역(적극)'!$A:$A,A95,'MP내역(적극)'!$B:$B,"예수금")-COUNTIFS('MP내역(적극)'!$A:$A,A95,'MP내역(적극)'!$B:$B,"예탁금")-COUNTIFS('MP내역(적극)'!$A:$A,A95,'MP내역(적극)'!$B:$B,"합계"))</f>
        <v/>
      </c>
      <c r="P95" s="21" t="str">
        <f>IF(A95="","",IF(COUNTIFS('MP내역(적극)'!A:A,A95,'MP내역(적극)'!G:G,"&gt;"&amp;$F$2,'MP내역(적극)'!D:D,"&lt;&gt;"&amp;$H$2,'MP내역(적극)'!D:D,"&lt;&gt;"&amp;$I$2,'MP내역(적극)'!B:B,"&lt;&gt;현금",'MP내역(적극)'!B:B,"&lt;&gt;합계")=0,"O","X"))</f>
        <v/>
      </c>
      <c r="Q95" s="21" t="str">
        <f>IF(A95="","",IF(AND(ABS(I95-SUMIFS('MP내역(적극)'!G:G,'MP내역(적극)'!A:A,A95,'MP내역(적극)'!F:F,"Y"))&lt;0.001,ABS(H95-SUMIFS('MP내역(적극)'!G:G,'MP내역(적극)'!A:A,A95,'MP내역(적극)'!B:B,"&lt;&gt;합계"))&lt;0.001),"O","X"))</f>
        <v/>
      </c>
      <c r="R95" s="21" t="str">
        <f>IF(A95="","",IF(COUNTIFS('MP내역(적극)'!A:A,A95,'MP내역(적극)'!H:H,"X")=0,"O","X"))</f>
        <v/>
      </c>
      <c r="S95" s="20"/>
    </row>
    <row r="96" spans="1:19">
      <c r="K96" s="20"/>
      <c r="L96" s="21" t="str">
        <f t="shared" si="2"/>
        <v/>
      </c>
      <c r="M96" s="21" t="str">
        <f t="shared" si="3"/>
        <v/>
      </c>
      <c r="N96" s="21" t="str">
        <f>IF(A96="","",IFERROR(IF(J96&gt;VLOOKUP(A96,'포트변경내역(중립)'!A:J,10,0),"O","X"),""))</f>
        <v/>
      </c>
      <c r="O96" s="21" t="str">
        <f>IF(A96="","",COUNTIFS('MP내역(적극)'!$A:$A,A96)-COUNTIFS('MP내역(적극)'!$A:$A,A96,'MP내역(적극)'!$B:$B,"현금")-COUNTIFS('MP내역(적극)'!$A:$A,A96,'MP내역(적극)'!$B:$B,"예수금")-COUNTIFS('MP내역(적극)'!$A:$A,A96,'MP내역(적극)'!$B:$B,"예탁금")-COUNTIFS('MP내역(적극)'!$A:$A,A96,'MP내역(적극)'!$B:$B,"합계"))</f>
        <v/>
      </c>
      <c r="P96" s="21" t="str">
        <f>IF(A96="","",IF(COUNTIFS('MP내역(적극)'!A:A,A96,'MP내역(적극)'!G:G,"&gt;"&amp;$F$2,'MP내역(적극)'!D:D,"&lt;&gt;"&amp;$H$2,'MP내역(적극)'!D:D,"&lt;&gt;"&amp;$I$2,'MP내역(적극)'!B:B,"&lt;&gt;현금",'MP내역(적극)'!B:B,"&lt;&gt;합계")=0,"O","X"))</f>
        <v/>
      </c>
      <c r="Q96" s="21" t="str">
        <f>IF(A96="","",IF(AND(ABS(I96-SUMIFS('MP내역(적극)'!G:G,'MP내역(적극)'!A:A,A96,'MP내역(적극)'!F:F,"Y"))&lt;0.001,ABS(H96-SUMIFS('MP내역(적극)'!G:G,'MP내역(적극)'!A:A,A96,'MP내역(적극)'!B:B,"&lt;&gt;합계"))&lt;0.001),"O","X"))</f>
        <v/>
      </c>
      <c r="R96" s="21" t="str">
        <f>IF(A96="","",IF(COUNTIFS('MP내역(적극)'!A:A,A96,'MP내역(적극)'!H:H,"X")=0,"O","X"))</f>
        <v/>
      </c>
      <c r="S96" s="20"/>
    </row>
    <row r="97" spans="11:19">
      <c r="K97" s="20"/>
      <c r="L97" s="21" t="str">
        <f t="shared" si="2"/>
        <v/>
      </c>
      <c r="M97" s="21" t="str">
        <f t="shared" si="3"/>
        <v/>
      </c>
      <c r="N97" s="21" t="str">
        <f>IF(A97="","",IFERROR(IF(J97&gt;VLOOKUP(A97,'포트변경내역(중립)'!A:J,10,0),"O","X"),""))</f>
        <v/>
      </c>
      <c r="O97" s="21" t="str">
        <f>IF(A97="","",COUNTIFS('MP내역(적극)'!$A:$A,A97)-COUNTIFS('MP내역(적극)'!$A:$A,A97,'MP내역(적극)'!$B:$B,"현금")-COUNTIFS('MP내역(적극)'!$A:$A,A97,'MP내역(적극)'!$B:$B,"예수금")-COUNTIFS('MP내역(적극)'!$A:$A,A97,'MP내역(적극)'!$B:$B,"예탁금")-COUNTIFS('MP내역(적극)'!$A:$A,A97,'MP내역(적극)'!$B:$B,"합계"))</f>
        <v/>
      </c>
      <c r="P97" s="21" t="str">
        <f>IF(A97="","",IF(COUNTIFS('MP내역(적극)'!A:A,A97,'MP내역(적극)'!G:G,"&gt;"&amp;$F$2,'MP내역(적극)'!D:D,"&lt;&gt;"&amp;$H$2,'MP내역(적극)'!D:D,"&lt;&gt;"&amp;$I$2,'MP내역(적극)'!B:B,"&lt;&gt;현금",'MP내역(적극)'!B:B,"&lt;&gt;합계")=0,"O","X"))</f>
        <v/>
      </c>
      <c r="Q97" s="21" t="str">
        <f>IF(A97="","",IF(AND(ABS(I97-SUMIFS('MP내역(적극)'!G:G,'MP내역(적극)'!A:A,A97,'MP내역(적극)'!F:F,"Y"))&lt;0.001,ABS(H97-SUMIFS('MP내역(적극)'!G:G,'MP내역(적극)'!A:A,A97,'MP내역(적극)'!B:B,"&lt;&gt;합계"))&lt;0.001),"O","X"))</f>
        <v/>
      </c>
      <c r="R97" s="21" t="str">
        <f>IF(A97="","",IF(COUNTIFS('MP내역(적극)'!A:A,A97,'MP내역(적극)'!H:H,"X")=0,"O","X"))</f>
        <v/>
      </c>
      <c r="S97" s="20"/>
    </row>
    <row r="98" spans="11:19">
      <c r="K98" s="20"/>
      <c r="L98" s="21" t="str">
        <f t="shared" si="2"/>
        <v/>
      </c>
      <c r="M98" s="21" t="str">
        <f t="shared" si="3"/>
        <v/>
      </c>
      <c r="N98" s="21" t="str">
        <f>IF(A98="","",IFERROR(IF(J98&gt;VLOOKUP(A98,'포트변경내역(중립)'!A:J,10,0),"O","X"),""))</f>
        <v/>
      </c>
      <c r="O98" s="21" t="str">
        <f>IF(A98="","",COUNTIFS('MP내역(적극)'!$A:$A,A98)-COUNTIFS('MP내역(적극)'!$A:$A,A98,'MP내역(적극)'!$B:$B,"현금")-COUNTIFS('MP내역(적극)'!$A:$A,A98,'MP내역(적극)'!$B:$B,"예수금")-COUNTIFS('MP내역(적극)'!$A:$A,A98,'MP내역(적극)'!$B:$B,"예탁금")-COUNTIFS('MP내역(적극)'!$A:$A,A98,'MP내역(적극)'!$B:$B,"합계"))</f>
        <v/>
      </c>
      <c r="P98" s="21" t="str">
        <f>IF(A98="","",IF(COUNTIFS('MP내역(적극)'!A:A,A98,'MP내역(적극)'!G:G,"&gt;"&amp;$F$2,'MP내역(적극)'!D:D,"&lt;&gt;"&amp;$H$2,'MP내역(적극)'!D:D,"&lt;&gt;"&amp;$I$2,'MP내역(적극)'!B:B,"&lt;&gt;현금",'MP내역(적극)'!B:B,"&lt;&gt;합계")=0,"O","X"))</f>
        <v/>
      </c>
      <c r="Q98" s="21" t="str">
        <f>IF(A98="","",IF(AND(ABS(I98-SUMIFS('MP내역(적극)'!G:G,'MP내역(적극)'!A:A,A98,'MP내역(적극)'!F:F,"Y"))&lt;0.001,ABS(H98-SUMIFS('MP내역(적극)'!G:G,'MP내역(적극)'!A:A,A98,'MP내역(적극)'!B:B,"&lt;&gt;합계"))&lt;0.001),"O","X"))</f>
        <v/>
      </c>
      <c r="R98" s="21" t="str">
        <f>IF(A98="","",IF(COUNTIFS('MP내역(적극)'!A:A,A98,'MP내역(적극)'!H:H,"X")=0,"O","X"))</f>
        <v/>
      </c>
      <c r="S98" s="20"/>
    </row>
    <row r="99" spans="11:19">
      <c r="K99" s="20"/>
      <c r="L99" s="21" t="str">
        <f t="shared" si="2"/>
        <v/>
      </c>
      <c r="M99" s="21" t="str">
        <f t="shared" si="3"/>
        <v/>
      </c>
      <c r="N99" s="21" t="str">
        <f>IF(A99="","",IFERROR(IF(J99&gt;VLOOKUP(A99,'포트변경내역(중립)'!A:J,10,0),"O","X"),""))</f>
        <v/>
      </c>
      <c r="O99" s="21" t="str">
        <f>IF(A99="","",COUNTIFS('MP내역(적극)'!$A:$A,A99)-COUNTIFS('MP내역(적극)'!$A:$A,A99,'MP내역(적극)'!$B:$B,"현금")-COUNTIFS('MP내역(적극)'!$A:$A,A99,'MP내역(적극)'!$B:$B,"예수금")-COUNTIFS('MP내역(적극)'!$A:$A,A99,'MP내역(적극)'!$B:$B,"예탁금")-COUNTIFS('MP내역(적극)'!$A:$A,A99,'MP내역(적극)'!$B:$B,"합계"))</f>
        <v/>
      </c>
      <c r="P99" s="21" t="str">
        <f>IF(A99="","",IF(COUNTIFS('MP내역(적극)'!A:A,A99,'MP내역(적극)'!G:G,"&gt;"&amp;$F$2,'MP내역(적극)'!D:D,"&lt;&gt;"&amp;$H$2,'MP내역(적극)'!D:D,"&lt;&gt;"&amp;$I$2,'MP내역(적극)'!B:B,"&lt;&gt;현금",'MP내역(적극)'!B:B,"&lt;&gt;합계")=0,"O","X"))</f>
        <v/>
      </c>
      <c r="Q99" s="21" t="str">
        <f>IF(A99="","",IF(AND(ABS(I99-SUMIFS('MP내역(적극)'!G:G,'MP내역(적극)'!A:A,A99,'MP내역(적극)'!F:F,"Y"))&lt;0.001,ABS(H99-SUMIFS('MP내역(적극)'!G:G,'MP내역(적극)'!A:A,A99,'MP내역(적극)'!B:B,"&lt;&gt;합계"))&lt;0.001),"O","X"))</f>
        <v/>
      </c>
      <c r="R99" s="21" t="str">
        <f>IF(A99="","",IF(COUNTIFS('MP내역(적극)'!A:A,A99,'MP내역(적극)'!H:H,"X")=0,"O","X"))</f>
        <v/>
      </c>
      <c r="S99" s="20"/>
    </row>
    <row r="100" spans="11:19">
      <c r="K100" s="20"/>
      <c r="L100" s="21" t="str">
        <f t="shared" si="2"/>
        <v/>
      </c>
      <c r="M100" s="21" t="str">
        <f t="shared" si="3"/>
        <v/>
      </c>
      <c r="N100" s="21" t="str">
        <f>IF(A100="","",IFERROR(IF(J100&gt;VLOOKUP(A100,'포트변경내역(중립)'!A:J,10,0),"O","X"),""))</f>
        <v/>
      </c>
      <c r="O100" s="21" t="str">
        <f>IF(A100="","",COUNTIFS('MP내역(적극)'!$A:$A,A100)-COUNTIFS('MP내역(적극)'!$A:$A,A100,'MP내역(적극)'!$B:$B,"현금")-COUNTIFS('MP내역(적극)'!$A:$A,A100,'MP내역(적극)'!$B:$B,"예수금")-COUNTIFS('MP내역(적극)'!$A:$A,A100,'MP내역(적극)'!$B:$B,"예탁금")-COUNTIFS('MP내역(적극)'!$A:$A,A100,'MP내역(적극)'!$B:$B,"합계"))</f>
        <v/>
      </c>
      <c r="P100" s="21" t="str">
        <f>IF(A100="","",IF(COUNTIFS('MP내역(적극)'!A:A,A100,'MP내역(적극)'!G:G,"&gt;"&amp;$F$2,'MP내역(적극)'!D:D,"&lt;&gt;"&amp;$H$2,'MP내역(적극)'!D:D,"&lt;&gt;"&amp;$I$2,'MP내역(적극)'!B:B,"&lt;&gt;현금",'MP내역(적극)'!B:B,"&lt;&gt;합계")=0,"O","X"))</f>
        <v/>
      </c>
      <c r="Q100" s="21" t="str">
        <f>IF(A100="","",IF(AND(ABS(I100-SUMIFS('MP내역(적극)'!G:G,'MP내역(적극)'!A:A,A100,'MP내역(적극)'!F:F,"Y"))&lt;0.001,ABS(H100-SUMIFS('MP내역(적극)'!G:G,'MP내역(적극)'!A:A,A100,'MP내역(적극)'!B:B,"&lt;&gt;합계"))&lt;0.001),"O","X"))</f>
        <v/>
      </c>
      <c r="R100" s="21" t="str">
        <f>IF(A100="","",IF(COUNTIFS('MP내역(적극)'!A:A,A100,'MP내역(적극)'!H:H,"X")=0,"O","X"))</f>
        <v/>
      </c>
      <c r="S100" s="20"/>
    </row>
    <row r="101" spans="11:19">
      <c r="K101" s="20"/>
      <c r="L101" s="21" t="str">
        <f t="shared" si="2"/>
        <v/>
      </c>
      <c r="M101" s="21" t="str">
        <f t="shared" si="3"/>
        <v/>
      </c>
      <c r="N101" s="21" t="str">
        <f>IF(A101="","",IFERROR(IF(J101&gt;VLOOKUP(A101,'포트변경내역(중립)'!A:J,10,0),"O","X"),""))</f>
        <v/>
      </c>
      <c r="O101" s="21" t="str">
        <f>IF(A101="","",COUNTIFS('MP내역(적극)'!$A:$A,A101)-COUNTIFS('MP내역(적극)'!$A:$A,A101,'MP내역(적극)'!$B:$B,"현금")-COUNTIFS('MP내역(적극)'!$A:$A,A101,'MP내역(적극)'!$B:$B,"예수금")-COUNTIFS('MP내역(적극)'!$A:$A,A101,'MP내역(적극)'!$B:$B,"예탁금")-COUNTIFS('MP내역(적극)'!$A:$A,A101,'MP내역(적극)'!$B:$B,"합계"))</f>
        <v/>
      </c>
      <c r="P101" s="21" t="str">
        <f>IF(A101="","",IF(COUNTIFS('MP내역(적극)'!A:A,A101,'MP내역(적극)'!G:G,"&gt;"&amp;$F$2,'MP내역(적극)'!D:D,"&lt;&gt;"&amp;$H$2,'MP내역(적극)'!D:D,"&lt;&gt;"&amp;$I$2,'MP내역(적극)'!B:B,"&lt;&gt;현금",'MP내역(적극)'!B:B,"&lt;&gt;합계")=0,"O","X"))</f>
        <v/>
      </c>
      <c r="Q101" s="21" t="str">
        <f>IF(A101="","",IF(AND(ABS(I101-SUMIFS('MP내역(적극)'!G:G,'MP내역(적극)'!A:A,A101,'MP내역(적극)'!F:F,"Y"))&lt;0.001,ABS(H101-SUMIFS('MP내역(적극)'!G:G,'MP내역(적극)'!A:A,A101,'MP내역(적극)'!B:B,"&lt;&gt;합계"))&lt;0.001),"O","X"))</f>
        <v/>
      </c>
      <c r="R101" s="21" t="str">
        <f>IF(A101="","",IF(COUNTIFS('MP내역(적극)'!A:A,A101,'MP내역(적극)'!H:H,"X")=0,"O","X"))</f>
        <v/>
      </c>
      <c r="S101" s="20"/>
    </row>
    <row r="102" spans="11:19">
      <c r="K102" s="20"/>
      <c r="L102" s="21" t="str">
        <f t="shared" si="2"/>
        <v/>
      </c>
      <c r="M102" s="21" t="str">
        <f t="shared" si="3"/>
        <v/>
      </c>
      <c r="N102" s="21" t="str">
        <f>IF(A102="","",IFERROR(IF(J102&gt;VLOOKUP(A102,'포트변경내역(중립)'!A:J,10,0),"O","X"),""))</f>
        <v/>
      </c>
      <c r="O102" s="21" t="str">
        <f>IF(A102="","",COUNTIFS('MP내역(적극)'!$A:$A,A102)-COUNTIFS('MP내역(적극)'!$A:$A,A102,'MP내역(적극)'!$B:$B,"현금")-COUNTIFS('MP내역(적극)'!$A:$A,A102,'MP내역(적극)'!$B:$B,"예수금")-COUNTIFS('MP내역(적극)'!$A:$A,A102,'MP내역(적극)'!$B:$B,"예탁금")-COUNTIFS('MP내역(적극)'!$A:$A,A102,'MP내역(적극)'!$B:$B,"합계"))</f>
        <v/>
      </c>
      <c r="P102" s="21" t="str">
        <f>IF(A102="","",IF(COUNTIFS('MP내역(적극)'!A:A,A102,'MP내역(적극)'!G:G,"&gt;"&amp;$F$2,'MP내역(적극)'!D:D,"&lt;&gt;"&amp;$H$2,'MP내역(적극)'!D:D,"&lt;&gt;"&amp;$I$2,'MP내역(적극)'!B:B,"&lt;&gt;현금",'MP내역(적극)'!B:B,"&lt;&gt;합계")=0,"O","X"))</f>
        <v/>
      </c>
      <c r="Q102" s="21" t="str">
        <f>IF(A102="","",IF(AND(ABS(I102-SUMIFS('MP내역(적극)'!G:G,'MP내역(적극)'!A:A,A102,'MP내역(적극)'!F:F,"Y"))&lt;0.001,ABS(H102-SUMIFS('MP내역(적극)'!G:G,'MP내역(적극)'!A:A,A102,'MP내역(적극)'!B:B,"&lt;&gt;합계"))&lt;0.001),"O","X"))</f>
        <v/>
      </c>
      <c r="R102" s="21" t="str">
        <f>IF(A102="","",IF(COUNTIFS('MP내역(적극)'!A:A,A102,'MP내역(적극)'!H:H,"X")=0,"O","X"))</f>
        <v/>
      </c>
      <c r="S102" s="20"/>
    </row>
    <row r="103" spans="11:19">
      <c r="K103" s="20"/>
      <c r="L103" s="21" t="str">
        <f t="shared" si="2"/>
        <v/>
      </c>
      <c r="M103" s="21" t="str">
        <f t="shared" si="3"/>
        <v/>
      </c>
      <c r="N103" s="21" t="str">
        <f>IF(A103="","",IFERROR(IF(J103&gt;VLOOKUP(A103,'포트변경내역(중립)'!A:J,10,0),"O","X"),""))</f>
        <v/>
      </c>
      <c r="O103" s="21" t="str">
        <f>IF(A103="","",COUNTIFS('MP내역(적극)'!$A:$A,A103)-COUNTIFS('MP내역(적극)'!$A:$A,A103,'MP내역(적극)'!$B:$B,"현금")-COUNTIFS('MP내역(적극)'!$A:$A,A103,'MP내역(적극)'!$B:$B,"예수금")-COUNTIFS('MP내역(적극)'!$A:$A,A103,'MP내역(적극)'!$B:$B,"예탁금")-COUNTIFS('MP내역(적극)'!$A:$A,A103,'MP내역(적극)'!$B:$B,"합계"))</f>
        <v/>
      </c>
      <c r="P103" s="21" t="str">
        <f>IF(A103="","",IF(COUNTIFS('MP내역(적극)'!A:A,A103,'MP내역(적극)'!G:G,"&gt;"&amp;$F$2,'MP내역(적극)'!D:D,"&lt;&gt;"&amp;$H$2,'MP내역(적극)'!D:D,"&lt;&gt;"&amp;$I$2,'MP내역(적극)'!B:B,"&lt;&gt;현금",'MP내역(적극)'!B:B,"&lt;&gt;합계")=0,"O","X"))</f>
        <v/>
      </c>
      <c r="Q103" s="21" t="str">
        <f>IF(A103="","",IF(AND(ABS(I103-SUMIFS('MP내역(적극)'!G:G,'MP내역(적극)'!A:A,A103,'MP내역(적극)'!F:F,"Y"))&lt;0.001,ABS(H103-SUMIFS('MP내역(적극)'!G:G,'MP내역(적극)'!A:A,A103,'MP내역(적극)'!B:B,"&lt;&gt;합계"))&lt;0.001),"O","X"))</f>
        <v/>
      </c>
      <c r="R103" s="21" t="str">
        <f>IF(A103="","",IF(COUNTIFS('MP내역(적극)'!A:A,A103,'MP내역(적극)'!H:H,"X")=0,"O","X"))</f>
        <v/>
      </c>
      <c r="S103" s="20"/>
    </row>
    <row r="104" spans="11:19">
      <c r="K104" s="20"/>
      <c r="L104" s="21" t="str">
        <f t="shared" si="2"/>
        <v/>
      </c>
      <c r="M104" s="21" t="str">
        <f t="shared" si="3"/>
        <v/>
      </c>
      <c r="N104" s="21" t="str">
        <f>IF(A104="","",IFERROR(IF(J104&gt;VLOOKUP(A104,'포트변경내역(중립)'!A:J,10,0),"O","X"),""))</f>
        <v/>
      </c>
      <c r="O104" s="21" t="str">
        <f>IF(A104="","",COUNTIFS('MP내역(적극)'!$A:$A,A104)-COUNTIFS('MP내역(적극)'!$A:$A,A104,'MP내역(적극)'!$B:$B,"현금")-COUNTIFS('MP내역(적극)'!$A:$A,A104,'MP내역(적극)'!$B:$B,"예수금")-COUNTIFS('MP내역(적극)'!$A:$A,A104,'MP내역(적극)'!$B:$B,"예탁금")-COUNTIFS('MP내역(적극)'!$A:$A,A104,'MP내역(적극)'!$B:$B,"합계"))</f>
        <v/>
      </c>
      <c r="P104" s="21" t="str">
        <f>IF(A104="","",IF(COUNTIFS('MP내역(적극)'!A:A,A104,'MP내역(적극)'!G:G,"&gt;"&amp;$F$2,'MP내역(적극)'!D:D,"&lt;&gt;"&amp;$H$2,'MP내역(적극)'!D:D,"&lt;&gt;"&amp;$I$2,'MP내역(적극)'!B:B,"&lt;&gt;현금",'MP내역(적극)'!B:B,"&lt;&gt;합계")=0,"O","X"))</f>
        <v/>
      </c>
      <c r="Q104" s="21" t="str">
        <f>IF(A104="","",IF(AND(ABS(I104-SUMIFS('MP내역(적극)'!G:G,'MP내역(적극)'!A:A,A104,'MP내역(적극)'!F:F,"Y"))&lt;0.001,ABS(H104-SUMIFS('MP내역(적극)'!G:G,'MP내역(적극)'!A:A,A104,'MP내역(적극)'!B:B,"&lt;&gt;합계"))&lt;0.001),"O","X"))</f>
        <v/>
      </c>
      <c r="R104" s="21" t="str">
        <f>IF(A104="","",IF(COUNTIFS('MP내역(적극)'!A:A,A104,'MP내역(적극)'!H:H,"X")=0,"O","X"))</f>
        <v/>
      </c>
      <c r="S104" s="20"/>
    </row>
    <row r="105" spans="11:19">
      <c r="K105" s="20"/>
      <c r="L105" s="21" t="str">
        <f t="shared" si="2"/>
        <v/>
      </c>
      <c r="M105" s="21" t="str">
        <f t="shared" si="3"/>
        <v/>
      </c>
      <c r="N105" s="21" t="str">
        <f>IF(A105="","",IFERROR(IF(J105&gt;VLOOKUP(A105,'포트변경내역(중립)'!A:J,10,0),"O","X"),""))</f>
        <v/>
      </c>
      <c r="O105" s="21" t="str">
        <f>IF(A105="","",COUNTIFS('MP내역(적극)'!$A:$A,A105)-COUNTIFS('MP내역(적극)'!$A:$A,A105,'MP내역(적극)'!$B:$B,"현금")-COUNTIFS('MP내역(적극)'!$A:$A,A105,'MP내역(적극)'!$B:$B,"예수금")-COUNTIFS('MP내역(적극)'!$A:$A,A105,'MP내역(적극)'!$B:$B,"예탁금")-COUNTIFS('MP내역(적극)'!$A:$A,A105,'MP내역(적극)'!$B:$B,"합계"))</f>
        <v/>
      </c>
      <c r="P105" s="21" t="str">
        <f>IF(A105="","",IF(COUNTIFS('MP내역(적극)'!A:A,A105,'MP내역(적극)'!G:G,"&gt;"&amp;$F$2,'MP내역(적극)'!D:D,"&lt;&gt;"&amp;$H$2,'MP내역(적극)'!D:D,"&lt;&gt;"&amp;$I$2,'MP내역(적극)'!B:B,"&lt;&gt;현금",'MP내역(적극)'!B:B,"&lt;&gt;합계")=0,"O","X"))</f>
        <v/>
      </c>
      <c r="Q105" s="21" t="str">
        <f>IF(A105="","",IF(AND(ABS(I105-SUMIFS('MP내역(적극)'!G:G,'MP내역(적극)'!A:A,A105,'MP내역(적극)'!F:F,"Y"))&lt;0.001,ABS(H105-SUMIFS('MP내역(적극)'!G:G,'MP내역(적극)'!A:A,A105,'MP내역(적극)'!B:B,"&lt;&gt;합계"))&lt;0.001),"O","X"))</f>
        <v/>
      </c>
      <c r="R105" s="21" t="str">
        <f>IF(A105="","",IF(COUNTIFS('MP내역(적극)'!A:A,A105,'MP내역(적극)'!H:H,"X")=0,"O","X"))</f>
        <v/>
      </c>
      <c r="S105" s="20"/>
    </row>
    <row r="106" spans="11:19">
      <c r="K106" s="20"/>
      <c r="L106" s="21" t="str">
        <f t="shared" si="2"/>
        <v/>
      </c>
      <c r="M106" s="21" t="str">
        <f t="shared" si="3"/>
        <v/>
      </c>
      <c r="N106" s="21" t="str">
        <f>IF(A106="","",IFERROR(IF(J106&gt;VLOOKUP(A106,'포트변경내역(중립)'!A:J,10,0),"O","X"),""))</f>
        <v/>
      </c>
      <c r="O106" s="21" t="str">
        <f>IF(A106="","",COUNTIFS('MP내역(적극)'!$A:$A,A106)-COUNTIFS('MP내역(적극)'!$A:$A,A106,'MP내역(적극)'!$B:$B,"현금")-COUNTIFS('MP내역(적극)'!$A:$A,A106,'MP내역(적극)'!$B:$B,"예수금")-COUNTIFS('MP내역(적극)'!$A:$A,A106,'MP내역(적극)'!$B:$B,"예탁금")-COUNTIFS('MP내역(적극)'!$A:$A,A106,'MP내역(적극)'!$B:$B,"합계"))</f>
        <v/>
      </c>
      <c r="P106" s="21" t="str">
        <f>IF(A106="","",IF(COUNTIFS('MP내역(적극)'!A:A,A106,'MP내역(적극)'!G:G,"&gt;"&amp;$F$2,'MP내역(적극)'!D:D,"&lt;&gt;"&amp;$H$2,'MP내역(적극)'!D:D,"&lt;&gt;"&amp;$I$2,'MP내역(적극)'!B:B,"&lt;&gt;현금",'MP내역(적극)'!B:B,"&lt;&gt;합계")=0,"O","X"))</f>
        <v/>
      </c>
      <c r="Q106" s="21" t="str">
        <f>IF(A106="","",IF(AND(ABS(I106-SUMIFS('MP내역(적극)'!G:G,'MP내역(적극)'!A:A,A106,'MP내역(적극)'!F:F,"Y"))&lt;0.001,ABS(H106-SUMIFS('MP내역(적극)'!G:G,'MP내역(적극)'!A:A,A106,'MP내역(적극)'!B:B,"&lt;&gt;합계"))&lt;0.001),"O","X"))</f>
        <v/>
      </c>
      <c r="R106" s="21" t="str">
        <f>IF(A106="","",IF(COUNTIFS('MP내역(적극)'!A:A,A106,'MP내역(적극)'!H:H,"X")=0,"O","X"))</f>
        <v/>
      </c>
      <c r="S106" s="20"/>
    </row>
    <row r="107" spans="11:19">
      <c r="K107" s="20"/>
      <c r="L107" s="21" t="str">
        <f t="shared" si="2"/>
        <v/>
      </c>
      <c r="M107" s="21" t="str">
        <f t="shared" si="3"/>
        <v/>
      </c>
      <c r="N107" s="21" t="str">
        <f>IF(A107="","",IFERROR(IF(J107&gt;VLOOKUP(A107,'포트변경내역(중립)'!A:J,10,0),"O","X"),""))</f>
        <v/>
      </c>
      <c r="O107" s="21" t="str">
        <f>IF(A107="","",COUNTIFS('MP내역(적극)'!$A:$A,A107)-COUNTIFS('MP내역(적극)'!$A:$A,A107,'MP내역(적극)'!$B:$B,"현금")-COUNTIFS('MP내역(적극)'!$A:$A,A107,'MP내역(적극)'!$B:$B,"예수금")-COUNTIFS('MP내역(적극)'!$A:$A,A107,'MP내역(적극)'!$B:$B,"예탁금")-COUNTIFS('MP내역(적극)'!$A:$A,A107,'MP내역(적극)'!$B:$B,"합계"))</f>
        <v/>
      </c>
      <c r="P107" s="21" t="str">
        <f>IF(A107="","",IF(COUNTIFS('MP내역(적극)'!A:A,A107,'MP내역(적극)'!G:G,"&gt;"&amp;$F$2,'MP내역(적극)'!D:D,"&lt;&gt;"&amp;$H$2,'MP내역(적극)'!D:D,"&lt;&gt;"&amp;$I$2,'MP내역(적극)'!B:B,"&lt;&gt;현금",'MP내역(적극)'!B:B,"&lt;&gt;합계")=0,"O","X"))</f>
        <v/>
      </c>
      <c r="Q107" s="21" t="str">
        <f>IF(A107="","",IF(AND(ABS(I107-SUMIFS('MP내역(적극)'!G:G,'MP내역(적극)'!A:A,A107,'MP내역(적극)'!F:F,"Y"))&lt;0.001,ABS(H107-SUMIFS('MP내역(적극)'!G:G,'MP내역(적극)'!A:A,A107,'MP내역(적극)'!B:B,"&lt;&gt;합계"))&lt;0.001),"O","X"))</f>
        <v/>
      </c>
      <c r="R107" s="21" t="str">
        <f>IF(A107="","",IF(COUNTIFS('MP내역(적극)'!A:A,A107,'MP내역(적극)'!H:H,"X")=0,"O","X"))</f>
        <v/>
      </c>
      <c r="S107" s="20"/>
    </row>
    <row r="108" spans="11:19">
      <c r="K108" s="20"/>
      <c r="L108" s="21" t="str">
        <f t="shared" si="2"/>
        <v/>
      </c>
      <c r="M108" s="21" t="str">
        <f t="shared" si="3"/>
        <v/>
      </c>
      <c r="N108" s="21" t="str">
        <f>IF(A108="","",IFERROR(IF(J108&gt;VLOOKUP(A108,'포트변경내역(중립)'!A:J,10,0),"O","X"),""))</f>
        <v/>
      </c>
      <c r="O108" s="21" t="str">
        <f>IF(A108="","",COUNTIFS('MP내역(적극)'!$A:$A,A108)-COUNTIFS('MP내역(적극)'!$A:$A,A108,'MP내역(적극)'!$B:$B,"현금")-COUNTIFS('MP내역(적극)'!$A:$A,A108,'MP내역(적극)'!$B:$B,"예수금")-COUNTIFS('MP내역(적극)'!$A:$A,A108,'MP내역(적극)'!$B:$B,"예탁금")-COUNTIFS('MP내역(적극)'!$A:$A,A108,'MP내역(적극)'!$B:$B,"합계"))</f>
        <v/>
      </c>
      <c r="P108" s="21" t="str">
        <f>IF(A108="","",IF(COUNTIFS('MP내역(적극)'!A:A,A108,'MP내역(적극)'!G:G,"&gt;"&amp;$F$2,'MP내역(적극)'!D:D,"&lt;&gt;"&amp;$H$2,'MP내역(적극)'!D:D,"&lt;&gt;"&amp;$I$2,'MP내역(적극)'!B:B,"&lt;&gt;현금",'MP내역(적극)'!B:B,"&lt;&gt;합계")=0,"O","X"))</f>
        <v/>
      </c>
      <c r="Q108" s="21" t="str">
        <f>IF(A108="","",IF(AND(ABS(I108-SUMIFS('MP내역(적극)'!G:G,'MP내역(적극)'!A:A,A108,'MP내역(적극)'!F:F,"Y"))&lt;0.001,ABS(H108-SUMIFS('MP내역(적극)'!G:G,'MP내역(적극)'!A:A,A108,'MP내역(적극)'!B:B,"&lt;&gt;합계"))&lt;0.001),"O","X"))</f>
        <v/>
      </c>
      <c r="R108" s="21" t="str">
        <f>IF(A108="","",IF(COUNTIFS('MP내역(적극)'!A:A,A108,'MP내역(적극)'!H:H,"X")=0,"O","X"))</f>
        <v/>
      </c>
      <c r="S108" s="20"/>
    </row>
    <row r="109" spans="11:19">
      <c r="K109" s="20"/>
      <c r="L109" s="21" t="str">
        <f t="shared" si="2"/>
        <v/>
      </c>
      <c r="M109" s="21" t="str">
        <f t="shared" si="3"/>
        <v/>
      </c>
      <c r="N109" s="21" t="str">
        <f>IF(A109="","",IFERROR(IF(J109&gt;VLOOKUP(A109,'포트변경내역(중립)'!A:J,10,0),"O","X"),""))</f>
        <v/>
      </c>
      <c r="O109" s="21" t="str">
        <f>IF(A109="","",COUNTIFS('MP내역(적극)'!$A:$A,A109)-COUNTIFS('MP내역(적극)'!$A:$A,A109,'MP내역(적극)'!$B:$B,"현금")-COUNTIFS('MP내역(적극)'!$A:$A,A109,'MP내역(적극)'!$B:$B,"예수금")-COUNTIFS('MP내역(적극)'!$A:$A,A109,'MP내역(적극)'!$B:$B,"예탁금")-COUNTIFS('MP내역(적극)'!$A:$A,A109,'MP내역(적극)'!$B:$B,"합계"))</f>
        <v/>
      </c>
      <c r="P109" s="21" t="str">
        <f>IF(A109="","",IF(COUNTIFS('MP내역(적극)'!A:A,A109,'MP내역(적극)'!G:G,"&gt;"&amp;$F$2,'MP내역(적극)'!D:D,"&lt;&gt;"&amp;$H$2,'MP내역(적극)'!D:D,"&lt;&gt;"&amp;$I$2,'MP내역(적극)'!B:B,"&lt;&gt;현금",'MP내역(적극)'!B:B,"&lt;&gt;합계")=0,"O","X"))</f>
        <v/>
      </c>
      <c r="Q109" s="21" t="str">
        <f>IF(A109="","",IF(AND(ABS(I109-SUMIFS('MP내역(적극)'!G:G,'MP내역(적극)'!A:A,A109,'MP내역(적극)'!F:F,"Y"))&lt;0.001,ABS(H109-SUMIFS('MP내역(적극)'!G:G,'MP내역(적극)'!A:A,A109,'MP내역(적극)'!B:B,"&lt;&gt;합계"))&lt;0.001),"O","X"))</f>
        <v/>
      </c>
      <c r="R109" s="21" t="str">
        <f>IF(A109="","",IF(COUNTIFS('MP내역(적극)'!A:A,A109,'MP내역(적극)'!H:H,"X")=0,"O","X"))</f>
        <v/>
      </c>
      <c r="S109" s="20"/>
    </row>
    <row r="110" spans="11:19">
      <c r="K110" s="20"/>
      <c r="L110" s="21" t="str">
        <f t="shared" si="2"/>
        <v/>
      </c>
      <c r="M110" s="21" t="str">
        <f t="shared" si="3"/>
        <v/>
      </c>
      <c r="N110" s="21" t="str">
        <f>IF(A110="","",IFERROR(IF(J110&gt;VLOOKUP(A110,'포트변경내역(중립)'!A:J,10,0),"O","X"),""))</f>
        <v/>
      </c>
      <c r="O110" s="21" t="str">
        <f>IF(A110="","",COUNTIFS('MP내역(적극)'!$A:$A,A110)-COUNTIFS('MP내역(적극)'!$A:$A,A110,'MP내역(적극)'!$B:$B,"현금")-COUNTIFS('MP내역(적극)'!$A:$A,A110,'MP내역(적극)'!$B:$B,"예수금")-COUNTIFS('MP내역(적극)'!$A:$A,A110,'MP내역(적극)'!$B:$B,"예탁금")-COUNTIFS('MP내역(적극)'!$A:$A,A110,'MP내역(적극)'!$B:$B,"합계"))</f>
        <v/>
      </c>
      <c r="P110" s="21" t="str">
        <f>IF(A110="","",IF(COUNTIFS('MP내역(적극)'!A:A,A110,'MP내역(적극)'!G:G,"&gt;"&amp;$F$2,'MP내역(적극)'!D:D,"&lt;&gt;"&amp;$H$2,'MP내역(적극)'!D:D,"&lt;&gt;"&amp;$I$2,'MP내역(적극)'!B:B,"&lt;&gt;현금",'MP내역(적극)'!B:B,"&lt;&gt;합계")=0,"O","X"))</f>
        <v/>
      </c>
      <c r="Q110" s="21" t="str">
        <f>IF(A110="","",IF(AND(ABS(I110-SUMIFS('MP내역(적극)'!G:G,'MP내역(적극)'!A:A,A110,'MP내역(적극)'!F:F,"Y"))&lt;0.001,ABS(H110-SUMIFS('MP내역(적극)'!G:G,'MP내역(적극)'!A:A,A110,'MP내역(적극)'!B:B,"&lt;&gt;합계"))&lt;0.001),"O","X"))</f>
        <v/>
      </c>
      <c r="R110" s="21" t="str">
        <f>IF(A110="","",IF(COUNTIFS('MP내역(적극)'!A:A,A110,'MP내역(적극)'!H:H,"X")=0,"O","X"))</f>
        <v/>
      </c>
      <c r="S110" s="20"/>
    </row>
    <row r="111" spans="11:19">
      <c r="K111" s="20"/>
      <c r="L111" s="21" t="str">
        <f t="shared" si="2"/>
        <v/>
      </c>
      <c r="M111" s="21" t="str">
        <f t="shared" si="3"/>
        <v/>
      </c>
      <c r="N111" s="21" t="str">
        <f>IF(A111="","",IFERROR(IF(J111&gt;VLOOKUP(A111,'포트변경내역(중립)'!A:J,10,0),"O","X"),""))</f>
        <v/>
      </c>
      <c r="O111" s="21" t="str">
        <f>IF(A111="","",COUNTIFS('MP내역(적극)'!$A:$A,A111)-COUNTIFS('MP내역(적극)'!$A:$A,A111,'MP내역(적극)'!$B:$B,"현금")-COUNTIFS('MP내역(적극)'!$A:$A,A111,'MP내역(적극)'!$B:$B,"예수금")-COUNTIFS('MP내역(적극)'!$A:$A,A111,'MP내역(적극)'!$B:$B,"예탁금")-COUNTIFS('MP내역(적극)'!$A:$A,A111,'MP내역(적극)'!$B:$B,"합계"))</f>
        <v/>
      </c>
      <c r="P111" s="21" t="str">
        <f>IF(A111="","",IF(COUNTIFS('MP내역(적극)'!A:A,A111,'MP내역(적극)'!G:G,"&gt;"&amp;$F$2,'MP내역(적극)'!D:D,"&lt;&gt;"&amp;$H$2,'MP내역(적극)'!D:D,"&lt;&gt;"&amp;$I$2,'MP내역(적극)'!B:B,"&lt;&gt;현금",'MP내역(적극)'!B:B,"&lt;&gt;합계")=0,"O","X"))</f>
        <v/>
      </c>
      <c r="Q111" s="21" t="str">
        <f>IF(A111="","",IF(AND(ABS(I111-SUMIFS('MP내역(적극)'!G:G,'MP내역(적극)'!A:A,A111,'MP내역(적극)'!F:F,"Y"))&lt;0.001,ABS(H111-SUMIFS('MP내역(적극)'!G:G,'MP내역(적극)'!A:A,A111,'MP내역(적극)'!B:B,"&lt;&gt;합계"))&lt;0.001),"O","X"))</f>
        <v/>
      </c>
      <c r="R111" s="21" t="str">
        <f>IF(A111="","",IF(COUNTIFS('MP내역(적극)'!A:A,A111,'MP내역(적극)'!H:H,"X")=0,"O","X"))</f>
        <v/>
      </c>
      <c r="S111" s="20"/>
    </row>
    <row r="112" spans="11:19">
      <c r="K112" s="20"/>
      <c r="L112" s="21" t="str">
        <f t="shared" si="2"/>
        <v/>
      </c>
      <c r="M112" s="21" t="str">
        <f t="shared" si="3"/>
        <v/>
      </c>
      <c r="N112" s="21" t="str">
        <f>IF(A112="","",IFERROR(IF(J112&gt;VLOOKUP(A112,'포트변경내역(중립)'!A:J,10,0),"O","X"),""))</f>
        <v/>
      </c>
      <c r="O112" s="21" t="str">
        <f>IF(A112="","",COUNTIFS('MP내역(적극)'!$A:$A,A112)-COUNTIFS('MP내역(적극)'!$A:$A,A112,'MP내역(적극)'!$B:$B,"현금")-COUNTIFS('MP내역(적극)'!$A:$A,A112,'MP내역(적극)'!$B:$B,"예수금")-COUNTIFS('MP내역(적극)'!$A:$A,A112,'MP내역(적극)'!$B:$B,"예탁금")-COUNTIFS('MP내역(적극)'!$A:$A,A112,'MP내역(적극)'!$B:$B,"합계"))</f>
        <v/>
      </c>
      <c r="P112" s="21" t="str">
        <f>IF(A112="","",IF(COUNTIFS('MP내역(적극)'!A:A,A112,'MP내역(적극)'!G:G,"&gt;"&amp;$F$2,'MP내역(적극)'!D:D,"&lt;&gt;"&amp;$H$2,'MP내역(적극)'!D:D,"&lt;&gt;"&amp;$I$2,'MP내역(적극)'!B:B,"&lt;&gt;현금",'MP내역(적극)'!B:B,"&lt;&gt;합계")=0,"O","X"))</f>
        <v/>
      </c>
      <c r="Q112" s="21" t="str">
        <f>IF(A112="","",IF(AND(ABS(I112-SUMIFS('MP내역(적극)'!G:G,'MP내역(적극)'!A:A,A112,'MP내역(적극)'!F:F,"Y"))&lt;0.001,ABS(H112-SUMIFS('MP내역(적극)'!G:G,'MP내역(적극)'!A:A,A112,'MP내역(적극)'!B:B,"&lt;&gt;합계"))&lt;0.001),"O","X"))</f>
        <v/>
      </c>
      <c r="R112" s="21" t="str">
        <f>IF(A112="","",IF(COUNTIFS('MP내역(적극)'!A:A,A112,'MP내역(적극)'!H:H,"X")=0,"O","X"))</f>
        <v/>
      </c>
      <c r="S112" s="20"/>
    </row>
    <row r="113" spans="11:19">
      <c r="K113" s="20"/>
      <c r="L113" s="21" t="str">
        <f t="shared" si="2"/>
        <v/>
      </c>
      <c r="M113" s="21" t="str">
        <f t="shared" si="3"/>
        <v/>
      </c>
      <c r="N113" s="21" t="str">
        <f>IF(A113="","",IFERROR(IF(J113&gt;VLOOKUP(A113,'포트변경내역(중립)'!A:J,10,0),"O","X"),""))</f>
        <v/>
      </c>
      <c r="O113" s="21" t="str">
        <f>IF(A113="","",COUNTIFS('MP내역(적극)'!$A:$A,A113)-COUNTIFS('MP내역(적극)'!$A:$A,A113,'MP내역(적극)'!$B:$B,"현금")-COUNTIFS('MP내역(적극)'!$A:$A,A113,'MP내역(적극)'!$B:$B,"예수금")-COUNTIFS('MP내역(적극)'!$A:$A,A113,'MP내역(적극)'!$B:$B,"예탁금")-COUNTIFS('MP내역(적극)'!$A:$A,A113,'MP내역(적극)'!$B:$B,"합계"))</f>
        <v/>
      </c>
      <c r="P113" s="21" t="str">
        <f>IF(A113="","",IF(COUNTIFS('MP내역(적극)'!A:A,A113,'MP내역(적극)'!G:G,"&gt;"&amp;$F$2,'MP내역(적극)'!D:D,"&lt;&gt;"&amp;$H$2,'MP내역(적극)'!D:D,"&lt;&gt;"&amp;$I$2,'MP내역(적극)'!B:B,"&lt;&gt;현금",'MP내역(적극)'!B:B,"&lt;&gt;합계")=0,"O","X"))</f>
        <v/>
      </c>
      <c r="Q113" s="21" t="str">
        <f>IF(A113="","",IF(AND(ABS(I113-SUMIFS('MP내역(적극)'!G:G,'MP내역(적극)'!A:A,A113,'MP내역(적극)'!F:F,"Y"))&lt;0.001,ABS(H113-SUMIFS('MP내역(적극)'!G:G,'MP내역(적극)'!A:A,A113,'MP내역(적극)'!B:B,"&lt;&gt;합계"))&lt;0.001),"O","X"))</f>
        <v/>
      </c>
      <c r="R113" s="21" t="str">
        <f>IF(A113="","",IF(COUNTIFS('MP내역(적극)'!A:A,A113,'MP내역(적극)'!H:H,"X")=0,"O","X"))</f>
        <v/>
      </c>
      <c r="S113" s="20"/>
    </row>
    <row r="114" spans="11:19">
      <c r="K114" s="20"/>
      <c r="L114" s="21" t="str">
        <f t="shared" si="2"/>
        <v/>
      </c>
      <c r="M114" s="21" t="str">
        <f t="shared" si="3"/>
        <v/>
      </c>
      <c r="N114" s="21" t="str">
        <f>IF(A114="","",IFERROR(IF(J114&gt;VLOOKUP(A114,'포트변경내역(중립)'!A:J,10,0),"O","X"),""))</f>
        <v/>
      </c>
      <c r="O114" s="21" t="str">
        <f>IF(A114="","",COUNTIFS('MP내역(적극)'!$A:$A,A114)-COUNTIFS('MP내역(적극)'!$A:$A,A114,'MP내역(적극)'!$B:$B,"현금")-COUNTIFS('MP내역(적극)'!$A:$A,A114,'MP내역(적극)'!$B:$B,"예수금")-COUNTIFS('MP내역(적극)'!$A:$A,A114,'MP내역(적극)'!$B:$B,"예탁금")-COUNTIFS('MP내역(적극)'!$A:$A,A114,'MP내역(적극)'!$B:$B,"합계"))</f>
        <v/>
      </c>
      <c r="P114" s="21" t="str">
        <f>IF(A114="","",IF(COUNTIFS('MP내역(적극)'!A:A,A114,'MP내역(적극)'!G:G,"&gt;"&amp;$F$2,'MP내역(적극)'!D:D,"&lt;&gt;"&amp;$H$2,'MP내역(적극)'!D:D,"&lt;&gt;"&amp;$I$2,'MP내역(적극)'!B:B,"&lt;&gt;현금",'MP내역(적극)'!B:B,"&lt;&gt;합계")=0,"O","X"))</f>
        <v/>
      </c>
      <c r="Q114" s="21" t="str">
        <f>IF(A114="","",IF(AND(ABS(I114-SUMIFS('MP내역(적극)'!G:G,'MP내역(적극)'!A:A,A114,'MP내역(적극)'!F:F,"Y"))&lt;0.001,ABS(H114-SUMIFS('MP내역(적극)'!G:G,'MP내역(적극)'!A:A,A114,'MP내역(적극)'!B:B,"&lt;&gt;합계"))&lt;0.001),"O","X"))</f>
        <v/>
      </c>
      <c r="R114" s="21" t="str">
        <f>IF(A114="","",IF(COUNTIFS('MP내역(적극)'!A:A,A114,'MP내역(적극)'!H:H,"X")=0,"O","X"))</f>
        <v/>
      </c>
      <c r="S114" s="20"/>
    </row>
    <row r="115" spans="11:19">
      <c r="K115" s="20"/>
      <c r="L115" s="21" t="str">
        <f t="shared" si="2"/>
        <v/>
      </c>
      <c r="M115" s="21" t="str">
        <f t="shared" si="3"/>
        <v/>
      </c>
      <c r="N115" s="21" t="str">
        <f>IF(A115="","",IFERROR(IF(J115&gt;VLOOKUP(A115,'포트변경내역(중립)'!A:J,10,0),"O","X"),""))</f>
        <v/>
      </c>
      <c r="O115" s="21" t="str">
        <f>IF(A115="","",COUNTIFS('MP내역(적극)'!$A:$A,A115)-COUNTIFS('MP내역(적극)'!$A:$A,A115,'MP내역(적극)'!$B:$B,"현금")-COUNTIFS('MP내역(적극)'!$A:$A,A115,'MP내역(적극)'!$B:$B,"예수금")-COUNTIFS('MP내역(적극)'!$A:$A,A115,'MP내역(적극)'!$B:$B,"예탁금")-COUNTIFS('MP내역(적극)'!$A:$A,A115,'MP내역(적극)'!$B:$B,"합계"))</f>
        <v/>
      </c>
      <c r="P115" s="21" t="str">
        <f>IF(A115="","",IF(COUNTIFS('MP내역(적극)'!A:A,A115,'MP내역(적극)'!G:G,"&gt;"&amp;$F$2,'MP내역(적극)'!D:D,"&lt;&gt;"&amp;$H$2,'MP내역(적극)'!D:D,"&lt;&gt;"&amp;$I$2,'MP내역(적극)'!B:B,"&lt;&gt;현금",'MP내역(적극)'!B:B,"&lt;&gt;합계")=0,"O","X"))</f>
        <v/>
      </c>
      <c r="Q115" s="21" t="str">
        <f>IF(A115="","",IF(AND(ABS(I115-SUMIFS('MP내역(적극)'!G:G,'MP내역(적극)'!A:A,A115,'MP내역(적극)'!F:F,"Y"))&lt;0.001,ABS(H115-SUMIFS('MP내역(적극)'!G:G,'MP내역(적극)'!A:A,A115,'MP내역(적극)'!B:B,"&lt;&gt;합계"))&lt;0.001),"O","X"))</f>
        <v/>
      </c>
      <c r="R115" s="21" t="str">
        <f>IF(A115="","",IF(COUNTIFS('MP내역(적극)'!A:A,A115,'MP내역(적극)'!H:H,"X")=0,"O","X"))</f>
        <v/>
      </c>
      <c r="S115" s="20"/>
    </row>
    <row r="116" spans="11:19">
      <c r="K116" s="20"/>
      <c r="L116" s="21" t="str">
        <f t="shared" si="2"/>
        <v/>
      </c>
      <c r="M116" s="21" t="str">
        <f t="shared" si="3"/>
        <v/>
      </c>
      <c r="N116" s="21" t="str">
        <f>IF(A116="","",IFERROR(IF(J116&gt;VLOOKUP(A116,'포트변경내역(중립)'!A:J,10,0),"O","X"),""))</f>
        <v/>
      </c>
      <c r="O116" s="21" t="str">
        <f>IF(A116="","",COUNTIFS('MP내역(적극)'!$A:$A,A116)-COUNTIFS('MP내역(적극)'!$A:$A,A116,'MP내역(적극)'!$B:$B,"현금")-COUNTIFS('MP내역(적극)'!$A:$A,A116,'MP내역(적극)'!$B:$B,"예수금")-COUNTIFS('MP내역(적극)'!$A:$A,A116,'MP내역(적극)'!$B:$B,"예탁금")-COUNTIFS('MP내역(적극)'!$A:$A,A116,'MP내역(적극)'!$B:$B,"합계"))</f>
        <v/>
      </c>
      <c r="P116" s="21" t="str">
        <f>IF(A116="","",IF(COUNTIFS('MP내역(적극)'!A:A,A116,'MP내역(적극)'!G:G,"&gt;"&amp;$F$2,'MP내역(적극)'!D:D,"&lt;&gt;"&amp;$H$2,'MP내역(적극)'!D:D,"&lt;&gt;"&amp;$I$2,'MP내역(적극)'!B:B,"&lt;&gt;현금",'MP내역(적극)'!B:B,"&lt;&gt;합계")=0,"O","X"))</f>
        <v/>
      </c>
      <c r="Q116" s="21" t="str">
        <f>IF(A116="","",IF(AND(ABS(I116-SUMIFS('MP내역(적극)'!G:G,'MP내역(적극)'!A:A,A116,'MP내역(적극)'!F:F,"Y"))&lt;0.001,ABS(H116-SUMIFS('MP내역(적극)'!G:G,'MP내역(적극)'!A:A,A116,'MP내역(적극)'!B:B,"&lt;&gt;합계"))&lt;0.001),"O","X"))</f>
        <v/>
      </c>
      <c r="R116" s="21" t="str">
        <f>IF(A116="","",IF(COUNTIFS('MP내역(적극)'!A:A,A116,'MP내역(적극)'!H:H,"X")=0,"O","X"))</f>
        <v/>
      </c>
      <c r="S116" s="20"/>
    </row>
    <row r="117" spans="11:19">
      <c r="K117" s="20"/>
      <c r="L117" s="21" t="str">
        <f t="shared" si="2"/>
        <v/>
      </c>
      <c r="M117" s="21" t="str">
        <f t="shared" si="3"/>
        <v/>
      </c>
      <c r="N117" s="21" t="str">
        <f>IF(A117="","",IFERROR(IF(J117&gt;VLOOKUP(A117,'포트변경내역(중립)'!A:J,10,0),"O","X"),""))</f>
        <v/>
      </c>
      <c r="O117" s="21" t="str">
        <f>IF(A117="","",COUNTIFS('MP내역(적극)'!$A:$A,A117)-COUNTIFS('MP내역(적극)'!$A:$A,A117,'MP내역(적극)'!$B:$B,"현금")-COUNTIFS('MP내역(적극)'!$A:$A,A117,'MP내역(적극)'!$B:$B,"예수금")-COUNTIFS('MP내역(적극)'!$A:$A,A117,'MP내역(적극)'!$B:$B,"예탁금")-COUNTIFS('MP내역(적극)'!$A:$A,A117,'MP내역(적극)'!$B:$B,"합계"))</f>
        <v/>
      </c>
      <c r="P117" s="21" t="str">
        <f>IF(A117="","",IF(COUNTIFS('MP내역(적극)'!A:A,A117,'MP내역(적극)'!G:G,"&gt;"&amp;$F$2,'MP내역(적극)'!D:D,"&lt;&gt;"&amp;$H$2,'MP내역(적극)'!D:D,"&lt;&gt;"&amp;$I$2,'MP내역(적극)'!B:B,"&lt;&gt;현금",'MP내역(적극)'!B:B,"&lt;&gt;합계")=0,"O","X"))</f>
        <v/>
      </c>
      <c r="Q117" s="21" t="str">
        <f>IF(A117="","",IF(AND(ABS(I117-SUMIFS('MP내역(적극)'!G:G,'MP내역(적극)'!A:A,A117,'MP내역(적극)'!F:F,"Y"))&lt;0.001,ABS(H117-SUMIFS('MP내역(적극)'!G:G,'MP내역(적극)'!A:A,A117,'MP내역(적극)'!B:B,"&lt;&gt;합계"))&lt;0.001),"O","X"))</f>
        <v/>
      </c>
      <c r="R117" s="21" t="str">
        <f>IF(A117="","",IF(COUNTIFS('MP내역(적극)'!A:A,A117,'MP내역(적극)'!H:H,"X")=0,"O","X"))</f>
        <v/>
      </c>
      <c r="S117" s="20"/>
    </row>
    <row r="118" spans="11:19">
      <c r="K118" s="20"/>
      <c r="L118" s="21" t="str">
        <f t="shared" si="2"/>
        <v/>
      </c>
      <c r="M118" s="21" t="str">
        <f t="shared" si="3"/>
        <v/>
      </c>
      <c r="N118" s="21" t="str">
        <f>IF(A118="","",IFERROR(IF(J118&gt;VLOOKUP(A118,'포트변경내역(중립)'!A:J,10,0),"O","X"),""))</f>
        <v/>
      </c>
      <c r="O118" s="21" t="str">
        <f>IF(A118="","",COUNTIFS('MP내역(적극)'!$A:$A,A118)-COUNTIFS('MP내역(적극)'!$A:$A,A118,'MP내역(적극)'!$B:$B,"현금")-COUNTIFS('MP내역(적극)'!$A:$A,A118,'MP내역(적극)'!$B:$B,"예수금")-COUNTIFS('MP내역(적극)'!$A:$A,A118,'MP내역(적극)'!$B:$B,"예탁금")-COUNTIFS('MP내역(적극)'!$A:$A,A118,'MP내역(적극)'!$B:$B,"합계"))</f>
        <v/>
      </c>
      <c r="P118" s="21" t="str">
        <f>IF(A118="","",IF(COUNTIFS('MP내역(적극)'!A:A,A118,'MP내역(적극)'!G:G,"&gt;"&amp;$F$2,'MP내역(적극)'!D:D,"&lt;&gt;"&amp;$H$2,'MP내역(적극)'!D:D,"&lt;&gt;"&amp;$I$2,'MP내역(적극)'!B:B,"&lt;&gt;현금",'MP내역(적극)'!B:B,"&lt;&gt;합계")=0,"O","X"))</f>
        <v/>
      </c>
      <c r="Q118" s="21" t="str">
        <f>IF(A118="","",IF(AND(ABS(I118-SUMIFS('MP내역(적극)'!G:G,'MP내역(적극)'!A:A,A118,'MP내역(적극)'!F:F,"Y"))&lt;0.001,ABS(H118-SUMIFS('MP내역(적극)'!G:G,'MP내역(적극)'!A:A,A118,'MP내역(적극)'!B:B,"&lt;&gt;합계"))&lt;0.001),"O","X"))</f>
        <v/>
      </c>
      <c r="R118" s="21" t="str">
        <f>IF(A118="","",IF(COUNTIFS('MP내역(적극)'!A:A,A118,'MP내역(적극)'!H:H,"X")=0,"O","X"))</f>
        <v/>
      </c>
      <c r="S118" s="20"/>
    </row>
    <row r="119" spans="11:19">
      <c r="K119" s="20"/>
      <c r="L119" s="21" t="str">
        <f t="shared" si="2"/>
        <v/>
      </c>
      <c r="M119" s="21" t="str">
        <f t="shared" si="3"/>
        <v/>
      </c>
      <c r="N119" s="21" t="str">
        <f>IF(A119="","",IFERROR(IF(J119&gt;VLOOKUP(A119,'포트변경내역(중립)'!A:J,10,0),"O","X"),""))</f>
        <v/>
      </c>
      <c r="O119" s="21" t="str">
        <f>IF(A119="","",COUNTIFS('MP내역(적극)'!$A:$A,A119)-COUNTIFS('MP내역(적극)'!$A:$A,A119,'MP내역(적극)'!$B:$B,"현금")-COUNTIFS('MP내역(적극)'!$A:$A,A119,'MP내역(적극)'!$B:$B,"예수금")-COUNTIFS('MP내역(적극)'!$A:$A,A119,'MP내역(적극)'!$B:$B,"예탁금")-COUNTIFS('MP내역(적극)'!$A:$A,A119,'MP내역(적극)'!$B:$B,"합계"))</f>
        <v/>
      </c>
      <c r="P119" s="21" t="str">
        <f>IF(A119="","",IF(COUNTIFS('MP내역(적극)'!A:A,A119,'MP내역(적극)'!G:G,"&gt;"&amp;$F$2,'MP내역(적극)'!D:D,"&lt;&gt;"&amp;$H$2,'MP내역(적극)'!D:D,"&lt;&gt;"&amp;$I$2,'MP내역(적극)'!B:B,"&lt;&gt;현금",'MP내역(적극)'!B:B,"&lt;&gt;합계")=0,"O","X"))</f>
        <v/>
      </c>
      <c r="Q119" s="21" t="str">
        <f>IF(A119="","",IF(AND(ABS(I119-SUMIFS('MP내역(적극)'!G:G,'MP내역(적극)'!A:A,A119,'MP내역(적극)'!F:F,"Y"))&lt;0.001,ABS(H119-SUMIFS('MP내역(적극)'!G:G,'MP내역(적극)'!A:A,A119,'MP내역(적극)'!B:B,"&lt;&gt;합계"))&lt;0.001),"O","X"))</f>
        <v/>
      </c>
      <c r="R119" s="21" t="str">
        <f>IF(A119="","",IF(COUNTIFS('MP내역(적극)'!A:A,A119,'MP내역(적극)'!H:H,"X")=0,"O","X"))</f>
        <v/>
      </c>
      <c r="S119" s="20"/>
    </row>
    <row r="120" spans="11:19">
      <c r="K120" s="20"/>
      <c r="L120" s="21" t="str">
        <f t="shared" si="2"/>
        <v/>
      </c>
      <c r="M120" s="21" t="str">
        <f t="shared" si="3"/>
        <v/>
      </c>
      <c r="N120" s="21" t="str">
        <f>IF(A120="","",IFERROR(IF(J120&gt;VLOOKUP(A120,'포트변경내역(중립)'!A:J,10,0),"O","X"),""))</f>
        <v/>
      </c>
      <c r="O120" s="21" t="str">
        <f>IF(A120="","",COUNTIFS('MP내역(적극)'!$A:$A,A120)-COUNTIFS('MP내역(적극)'!$A:$A,A120,'MP내역(적극)'!$B:$B,"현금")-COUNTIFS('MP내역(적극)'!$A:$A,A120,'MP내역(적극)'!$B:$B,"예수금")-COUNTIFS('MP내역(적극)'!$A:$A,A120,'MP내역(적극)'!$B:$B,"예탁금")-COUNTIFS('MP내역(적극)'!$A:$A,A120,'MP내역(적극)'!$B:$B,"합계"))</f>
        <v/>
      </c>
      <c r="P120" s="21" t="str">
        <f>IF(A120="","",IF(COUNTIFS('MP내역(적극)'!A:A,A120,'MP내역(적극)'!G:G,"&gt;"&amp;$F$2,'MP내역(적극)'!D:D,"&lt;&gt;"&amp;$H$2,'MP내역(적극)'!D:D,"&lt;&gt;"&amp;$I$2,'MP내역(적극)'!B:B,"&lt;&gt;현금",'MP내역(적극)'!B:B,"&lt;&gt;합계")=0,"O","X"))</f>
        <v/>
      </c>
      <c r="Q120" s="21" t="str">
        <f>IF(A120="","",IF(AND(ABS(I120-SUMIFS('MP내역(적극)'!G:G,'MP내역(적극)'!A:A,A120,'MP내역(적극)'!F:F,"Y"))&lt;0.001,ABS(H120-SUMIFS('MP내역(적극)'!G:G,'MP내역(적극)'!A:A,A120,'MP내역(적극)'!B:B,"&lt;&gt;합계"))&lt;0.001),"O","X"))</f>
        <v/>
      </c>
      <c r="R120" s="21" t="str">
        <f>IF(A120="","",IF(COUNTIFS('MP내역(적극)'!A:A,A120,'MP내역(적극)'!H:H,"X")=0,"O","X"))</f>
        <v/>
      </c>
      <c r="S120" s="20"/>
    </row>
    <row r="121" spans="11:19">
      <c r="K121" s="20"/>
      <c r="L121" s="21" t="str">
        <f t="shared" si="2"/>
        <v/>
      </c>
      <c r="M121" s="21" t="str">
        <f t="shared" si="3"/>
        <v/>
      </c>
      <c r="N121" s="21" t="str">
        <f>IF(A121="","",IFERROR(IF(J121&gt;VLOOKUP(A121,'포트변경내역(중립)'!A:J,10,0),"O","X"),""))</f>
        <v/>
      </c>
      <c r="O121" s="21" t="str">
        <f>IF(A121="","",COUNTIFS('MP내역(적극)'!$A:$A,A121)-COUNTIFS('MP내역(적극)'!$A:$A,A121,'MP내역(적극)'!$B:$B,"현금")-COUNTIFS('MP내역(적극)'!$A:$A,A121,'MP내역(적극)'!$B:$B,"예수금")-COUNTIFS('MP내역(적극)'!$A:$A,A121,'MP내역(적극)'!$B:$B,"예탁금")-COUNTIFS('MP내역(적극)'!$A:$A,A121,'MP내역(적극)'!$B:$B,"합계"))</f>
        <v/>
      </c>
      <c r="P121" s="21" t="str">
        <f>IF(A121="","",IF(COUNTIFS('MP내역(적극)'!A:A,A121,'MP내역(적극)'!G:G,"&gt;"&amp;$F$2,'MP내역(적극)'!D:D,"&lt;&gt;"&amp;$H$2,'MP내역(적극)'!D:D,"&lt;&gt;"&amp;$I$2,'MP내역(적극)'!B:B,"&lt;&gt;현금",'MP내역(적극)'!B:B,"&lt;&gt;합계")=0,"O","X"))</f>
        <v/>
      </c>
      <c r="Q121" s="21" t="str">
        <f>IF(A121="","",IF(AND(ABS(I121-SUMIFS('MP내역(적극)'!G:G,'MP내역(적극)'!A:A,A121,'MP내역(적극)'!F:F,"Y"))&lt;0.001,ABS(H121-SUMIFS('MP내역(적극)'!G:G,'MP내역(적극)'!A:A,A121,'MP내역(적극)'!B:B,"&lt;&gt;합계"))&lt;0.001),"O","X"))</f>
        <v/>
      </c>
      <c r="R121" s="21" t="str">
        <f>IF(A121="","",IF(COUNTIFS('MP내역(적극)'!A:A,A121,'MP내역(적극)'!H:H,"X")=0,"O","X"))</f>
        <v/>
      </c>
      <c r="S121" s="20"/>
    </row>
    <row r="122" spans="11:19">
      <c r="K122" s="20"/>
      <c r="L122" s="21" t="str">
        <f t="shared" si="2"/>
        <v/>
      </c>
      <c r="M122" s="21" t="str">
        <f t="shared" si="3"/>
        <v/>
      </c>
      <c r="N122" s="21" t="str">
        <f>IF(A122="","",IFERROR(IF(J122&gt;VLOOKUP(A122,'포트변경내역(중립)'!A:J,10,0),"O","X"),""))</f>
        <v/>
      </c>
      <c r="O122" s="21" t="str">
        <f>IF(A122="","",COUNTIFS('MP내역(적극)'!$A:$A,A122)-COUNTIFS('MP내역(적극)'!$A:$A,A122,'MP내역(적극)'!$B:$B,"현금")-COUNTIFS('MP내역(적극)'!$A:$A,A122,'MP내역(적극)'!$B:$B,"예수금")-COUNTIFS('MP내역(적극)'!$A:$A,A122,'MP내역(적극)'!$B:$B,"예탁금")-COUNTIFS('MP내역(적극)'!$A:$A,A122,'MP내역(적극)'!$B:$B,"합계"))</f>
        <v/>
      </c>
      <c r="P122" s="21" t="str">
        <f>IF(A122="","",IF(COUNTIFS('MP내역(적극)'!A:A,A122,'MP내역(적극)'!G:G,"&gt;"&amp;$F$2,'MP내역(적극)'!D:D,"&lt;&gt;"&amp;$H$2,'MP내역(적극)'!D:D,"&lt;&gt;"&amp;$I$2,'MP내역(적극)'!B:B,"&lt;&gt;현금",'MP내역(적극)'!B:B,"&lt;&gt;합계")=0,"O","X"))</f>
        <v/>
      </c>
      <c r="Q122" s="21" t="str">
        <f>IF(A122="","",IF(AND(ABS(I122-SUMIFS('MP내역(적극)'!G:G,'MP내역(적극)'!A:A,A122,'MP내역(적극)'!F:F,"Y"))&lt;0.001,ABS(H122-SUMIFS('MP내역(적극)'!G:G,'MP내역(적극)'!A:A,A122,'MP내역(적극)'!B:B,"&lt;&gt;합계"))&lt;0.001),"O","X"))</f>
        <v/>
      </c>
      <c r="R122" s="21" t="str">
        <f>IF(A122="","",IF(COUNTIFS('MP내역(적극)'!A:A,A122,'MP내역(적극)'!H:H,"X")=0,"O","X"))</f>
        <v/>
      </c>
      <c r="S122" s="20"/>
    </row>
    <row r="123" spans="11:19">
      <c r="K123" s="20"/>
      <c r="L123" s="21" t="str">
        <f t="shared" si="2"/>
        <v/>
      </c>
      <c r="M123" s="21" t="str">
        <f t="shared" si="3"/>
        <v/>
      </c>
      <c r="N123" s="21" t="str">
        <f>IF(A123="","",IFERROR(IF(J123&gt;VLOOKUP(A123,'포트변경내역(중립)'!A:J,10,0),"O","X"),""))</f>
        <v/>
      </c>
      <c r="O123" s="21" t="str">
        <f>IF(A123="","",COUNTIFS('MP내역(적극)'!$A:$A,A123)-COUNTIFS('MP내역(적극)'!$A:$A,A123,'MP내역(적극)'!$B:$B,"현금")-COUNTIFS('MP내역(적극)'!$A:$A,A123,'MP내역(적극)'!$B:$B,"예수금")-COUNTIFS('MP내역(적극)'!$A:$A,A123,'MP내역(적극)'!$B:$B,"예탁금")-COUNTIFS('MP내역(적극)'!$A:$A,A123,'MP내역(적극)'!$B:$B,"합계"))</f>
        <v/>
      </c>
      <c r="P123" s="21" t="str">
        <f>IF(A123="","",IF(COUNTIFS('MP내역(적극)'!A:A,A123,'MP내역(적극)'!G:G,"&gt;"&amp;$F$2,'MP내역(적극)'!D:D,"&lt;&gt;"&amp;$H$2,'MP내역(적극)'!D:D,"&lt;&gt;"&amp;$I$2,'MP내역(적극)'!B:B,"&lt;&gt;현금",'MP내역(적극)'!B:B,"&lt;&gt;합계")=0,"O","X"))</f>
        <v/>
      </c>
      <c r="Q123" s="21" t="str">
        <f>IF(A123="","",IF(AND(ABS(I123-SUMIFS('MP내역(적극)'!G:G,'MP내역(적극)'!A:A,A123,'MP내역(적극)'!F:F,"Y"))&lt;0.001,ABS(H123-SUMIFS('MP내역(적극)'!G:G,'MP내역(적극)'!A:A,A123,'MP내역(적극)'!B:B,"&lt;&gt;합계"))&lt;0.001),"O","X"))</f>
        <v/>
      </c>
      <c r="R123" s="21" t="str">
        <f>IF(A123="","",IF(COUNTIFS('MP내역(적극)'!A:A,A123,'MP내역(적극)'!H:H,"X")=0,"O","X"))</f>
        <v/>
      </c>
      <c r="S123" s="20"/>
    </row>
    <row r="124" spans="11:19">
      <c r="K124" s="20"/>
      <c r="L124" s="21" t="str">
        <f t="shared" si="2"/>
        <v/>
      </c>
      <c r="M124" s="21" t="str">
        <f t="shared" si="3"/>
        <v/>
      </c>
      <c r="N124" s="21" t="str">
        <f>IF(A124="","",IFERROR(IF(J124&gt;VLOOKUP(A124,'포트변경내역(중립)'!A:J,10,0),"O","X"),""))</f>
        <v/>
      </c>
      <c r="O124" s="21" t="str">
        <f>IF(A124="","",COUNTIFS('MP내역(적극)'!$A:$A,A124)-COUNTIFS('MP내역(적극)'!$A:$A,A124,'MP내역(적극)'!$B:$B,"현금")-COUNTIFS('MP내역(적극)'!$A:$A,A124,'MP내역(적극)'!$B:$B,"예수금")-COUNTIFS('MP내역(적극)'!$A:$A,A124,'MP내역(적극)'!$B:$B,"예탁금")-COUNTIFS('MP내역(적극)'!$A:$A,A124,'MP내역(적극)'!$B:$B,"합계"))</f>
        <v/>
      </c>
      <c r="P124" s="21" t="str">
        <f>IF(A124="","",IF(COUNTIFS('MP내역(적극)'!A:A,A124,'MP내역(적극)'!G:G,"&gt;"&amp;$F$2,'MP내역(적극)'!D:D,"&lt;&gt;"&amp;$H$2,'MP내역(적극)'!D:D,"&lt;&gt;"&amp;$I$2,'MP내역(적극)'!B:B,"&lt;&gt;현금",'MP내역(적극)'!B:B,"&lt;&gt;합계")=0,"O","X"))</f>
        <v/>
      </c>
      <c r="Q124" s="21" t="str">
        <f>IF(A124="","",IF(AND(ABS(I124-SUMIFS('MP내역(적극)'!G:G,'MP내역(적극)'!A:A,A124,'MP내역(적극)'!F:F,"Y"))&lt;0.001,ABS(H124-SUMIFS('MP내역(적극)'!G:G,'MP내역(적극)'!A:A,A124,'MP내역(적극)'!B:B,"&lt;&gt;합계"))&lt;0.001),"O","X"))</f>
        <v/>
      </c>
      <c r="R124" s="21" t="str">
        <f>IF(A124="","",IF(COUNTIFS('MP내역(적극)'!A:A,A124,'MP내역(적극)'!H:H,"X")=0,"O","X"))</f>
        <v/>
      </c>
      <c r="S124" s="20"/>
    </row>
    <row r="125" spans="11:19">
      <c r="K125" s="20"/>
      <c r="L125" s="21" t="str">
        <f t="shared" si="2"/>
        <v/>
      </c>
      <c r="M125" s="21" t="str">
        <f t="shared" si="3"/>
        <v/>
      </c>
      <c r="N125" s="21" t="str">
        <f>IF(A125="","",IFERROR(IF(J125&gt;VLOOKUP(A125,'포트변경내역(중립)'!A:J,10,0),"O","X"),""))</f>
        <v/>
      </c>
      <c r="O125" s="21" t="str">
        <f>IF(A125="","",COUNTIFS('MP내역(적극)'!$A:$A,A125)-COUNTIFS('MP내역(적극)'!$A:$A,A125,'MP내역(적극)'!$B:$B,"현금")-COUNTIFS('MP내역(적극)'!$A:$A,A125,'MP내역(적극)'!$B:$B,"예수금")-COUNTIFS('MP내역(적극)'!$A:$A,A125,'MP내역(적극)'!$B:$B,"예탁금")-COUNTIFS('MP내역(적극)'!$A:$A,A125,'MP내역(적극)'!$B:$B,"합계"))</f>
        <v/>
      </c>
      <c r="P125" s="21" t="str">
        <f>IF(A125="","",IF(COUNTIFS('MP내역(적극)'!A:A,A125,'MP내역(적극)'!G:G,"&gt;"&amp;$F$2,'MP내역(적극)'!D:D,"&lt;&gt;"&amp;$H$2,'MP내역(적극)'!D:D,"&lt;&gt;"&amp;$I$2,'MP내역(적극)'!B:B,"&lt;&gt;현금",'MP내역(적극)'!B:B,"&lt;&gt;합계")=0,"O","X"))</f>
        <v/>
      </c>
      <c r="Q125" s="21" t="str">
        <f>IF(A125="","",IF(AND(ABS(I125-SUMIFS('MP내역(적극)'!G:G,'MP내역(적극)'!A:A,A125,'MP내역(적극)'!F:F,"Y"))&lt;0.001,ABS(H125-SUMIFS('MP내역(적극)'!G:G,'MP내역(적극)'!A:A,A125,'MP내역(적극)'!B:B,"&lt;&gt;합계"))&lt;0.001),"O","X"))</f>
        <v/>
      </c>
      <c r="R125" s="21" t="str">
        <f>IF(A125="","",IF(COUNTIFS('MP내역(적극)'!A:A,A125,'MP내역(적극)'!H:H,"X")=0,"O","X"))</f>
        <v/>
      </c>
      <c r="S125" s="20"/>
    </row>
    <row r="126" spans="11:19">
      <c r="K126" s="20"/>
      <c r="L126" s="21" t="str">
        <f t="shared" si="2"/>
        <v/>
      </c>
      <c r="M126" s="21" t="str">
        <f t="shared" si="3"/>
        <v/>
      </c>
      <c r="N126" s="21" t="str">
        <f>IF(A126="","",IFERROR(IF(J126&gt;VLOOKUP(A126,'포트변경내역(중립)'!A:J,10,0),"O","X"),""))</f>
        <v/>
      </c>
      <c r="O126" s="21" t="str">
        <f>IF(A126="","",COUNTIFS('MP내역(적극)'!$A:$A,A126)-COUNTIFS('MP내역(적극)'!$A:$A,A126,'MP내역(적극)'!$B:$B,"현금")-COUNTIFS('MP내역(적극)'!$A:$A,A126,'MP내역(적극)'!$B:$B,"예수금")-COUNTIFS('MP내역(적극)'!$A:$A,A126,'MP내역(적극)'!$B:$B,"예탁금")-COUNTIFS('MP내역(적극)'!$A:$A,A126,'MP내역(적극)'!$B:$B,"합계"))</f>
        <v/>
      </c>
      <c r="P126" s="21" t="str">
        <f>IF(A126="","",IF(COUNTIFS('MP내역(적극)'!A:A,A126,'MP내역(적극)'!G:G,"&gt;"&amp;$F$2,'MP내역(적극)'!D:D,"&lt;&gt;"&amp;$H$2,'MP내역(적극)'!D:D,"&lt;&gt;"&amp;$I$2,'MP내역(적극)'!B:B,"&lt;&gt;현금",'MP내역(적극)'!B:B,"&lt;&gt;합계")=0,"O","X"))</f>
        <v/>
      </c>
      <c r="Q126" s="21" t="str">
        <f>IF(A126="","",IF(AND(ABS(I126-SUMIFS('MP내역(적극)'!G:G,'MP내역(적극)'!A:A,A126,'MP내역(적극)'!F:F,"Y"))&lt;0.001,ABS(H126-SUMIFS('MP내역(적극)'!G:G,'MP내역(적극)'!A:A,A126,'MP내역(적극)'!B:B,"&lt;&gt;합계"))&lt;0.001),"O","X"))</f>
        <v/>
      </c>
      <c r="R126" s="21" t="str">
        <f>IF(A126="","",IF(COUNTIFS('MP내역(적극)'!A:A,A126,'MP내역(적극)'!H:H,"X")=0,"O","X"))</f>
        <v/>
      </c>
      <c r="S126" s="20"/>
    </row>
    <row r="127" spans="11:19">
      <c r="K127" s="20"/>
      <c r="L127" s="21" t="str">
        <f t="shared" si="2"/>
        <v/>
      </c>
      <c r="M127" s="21" t="str">
        <f t="shared" si="3"/>
        <v/>
      </c>
      <c r="N127" s="21" t="str">
        <f>IF(A127="","",IFERROR(IF(J127&gt;VLOOKUP(A127,'포트변경내역(중립)'!A:J,10,0),"O","X"),""))</f>
        <v/>
      </c>
      <c r="O127" s="21" t="str">
        <f>IF(A127="","",COUNTIFS('MP내역(적극)'!$A:$A,A127)-COUNTIFS('MP내역(적극)'!$A:$A,A127,'MP내역(적극)'!$B:$B,"현금")-COUNTIFS('MP내역(적극)'!$A:$A,A127,'MP내역(적극)'!$B:$B,"예수금")-COUNTIFS('MP내역(적극)'!$A:$A,A127,'MP내역(적극)'!$B:$B,"예탁금")-COUNTIFS('MP내역(적극)'!$A:$A,A127,'MP내역(적극)'!$B:$B,"합계"))</f>
        <v/>
      </c>
      <c r="P127" s="21" t="str">
        <f>IF(A127="","",IF(COUNTIFS('MP내역(적극)'!A:A,A127,'MP내역(적극)'!G:G,"&gt;"&amp;$F$2,'MP내역(적극)'!D:D,"&lt;&gt;"&amp;$H$2,'MP내역(적극)'!D:D,"&lt;&gt;"&amp;$I$2,'MP내역(적극)'!B:B,"&lt;&gt;현금",'MP내역(적극)'!B:B,"&lt;&gt;합계")=0,"O","X"))</f>
        <v/>
      </c>
      <c r="Q127" s="21" t="str">
        <f>IF(A127="","",IF(AND(ABS(I127-SUMIFS('MP내역(적극)'!G:G,'MP내역(적극)'!A:A,A127,'MP내역(적극)'!F:F,"Y"))&lt;0.001,ABS(H127-SUMIFS('MP내역(적극)'!G:G,'MP내역(적극)'!A:A,A127,'MP내역(적극)'!B:B,"&lt;&gt;합계"))&lt;0.001),"O","X"))</f>
        <v/>
      </c>
      <c r="R127" s="21" t="str">
        <f>IF(A127="","",IF(COUNTIFS('MP내역(적극)'!A:A,A127,'MP내역(적극)'!H:H,"X")=0,"O","X"))</f>
        <v/>
      </c>
      <c r="S127" s="20"/>
    </row>
    <row r="128" spans="11:19">
      <c r="K128" s="20"/>
      <c r="L128" s="21" t="str">
        <f t="shared" si="2"/>
        <v/>
      </c>
      <c r="M128" s="21" t="str">
        <f t="shared" si="3"/>
        <v/>
      </c>
      <c r="N128" s="21" t="str">
        <f>IF(A128="","",IFERROR(IF(J128&gt;VLOOKUP(A128,'포트변경내역(중립)'!A:J,10,0),"O","X"),""))</f>
        <v/>
      </c>
      <c r="O128" s="21" t="str">
        <f>IF(A128="","",COUNTIFS('MP내역(적극)'!$A:$A,A128)-COUNTIFS('MP내역(적극)'!$A:$A,A128,'MP내역(적극)'!$B:$B,"현금")-COUNTIFS('MP내역(적극)'!$A:$A,A128,'MP내역(적극)'!$B:$B,"예수금")-COUNTIFS('MP내역(적극)'!$A:$A,A128,'MP내역(적극)'!$B:$B,"예탁금")-COUNTIFS('MP내역(적극)'!$A:$A,A128,'MP내역(적극)'!$B:$B,"합계"))</f>
        <v/>
      </c>
      <c r="P128" s="21" t="str">
        <f>IF(A128="","",IF(COUNTIFS('MP내역(적극)'!A:A,A128,'MP내역(적극)'!G:G,"&gt;"&amp;$F$2,'MP내역(적극)'!D:D,"&lt;&gt;"&amp;$H$2,'MP내역(적극)'!D:D,"&lt;&gt;"&amp;$I$2,'MP내역(적극)'!B:B,"&lt;&gt;현금",'MP내역(적극)'!B:B,"&lt;&gt;합계")=0,"O","X"))</f>
        <v/>
      </c>
      <c r="Q128" s="21" t="str">
        <f>IF(A128="","",IF(AND(ABS(I128-SUMIFS('MP내역(적극)'!G:G,'MP내역(적극)'!A:A,A128,'MP내역(적극)'!F:F,"Y"))&lt;0.001,ABS(H128-SUMIFS('MP내역(적극)'!G:G,'MP내역(적극)'!A:A,A128,'MP내역(적극)'!B:B,"&lt;&gt;합계"))&lt;0.001),"O","X"))</f>
        <v/>
      </c>
      <c r="R128" s="21" t="str">
        <f>IF(A128="","",IF(COUNTIFS('MP내역(적극)'!A:A,A128,'MP내역(적극)'!H:H,"X")=0,"O","X"))</f>
        <v/>
      </c>
      <c r="S128" s="20"/>
    </row>
    <row r="129" spans="11:19">
      <c r="K129" s="20"/>
      <c r="L129" s="21" t="str">
        <f t="shared" si="2"/>
        <v/>
      </c>
      <c r="M129" s="21" t="str">
        <f t="shared" si="3"/>
        <v/>
      </c>
      <c r="N129" s="21" t="str">
        <f>IF(A129="","",IFERROR(IF(J129&gt;VLOOKUP(A129,'포트변경내역(중립)'!A:J,10,0),"O","X"),""))</f>
        <v/>
      </c>
      <c r="O129" s="21" t="str">
        <f>IF(A129="","",COUNTIFS('MP내역(적극)'!$A:$A,A129)-COUNTIFS('MP내역(적극)'!$A:$A,A129,'MP내역(적극)'!$B:$B,"현금")-COUNTIFS('MP내역(적극)'!$A:$A,A129,'MP내역(적극)'!$B:$B,"예수금")-COUNTIFS('MP내역(적극)'!$A:$A,A129,'MP내역(적극)'!$B:$B,"예탁금")-COUNTIFS('MP내역(적극)'!$A:$A,A129,'MP내역(적극)'!$B:$B,"합계"))</f>
        <v/>
      </c>
      <c r="P129" s="21" t="str">
        <f>IF(A129="","",IF(COUNTIFS('MP내역(적극)'!A:A,A129,'MP내역(적극)'!G:G,"&gt;"&amp;$F$2,'MP내역(적극)'!D:D,"&lt;&gt;"&amp;$H$2,'MP내역(적극)'!D:D,"&lt;&gt;"&amp;$I$2,'MP내역(적극)'!B:B,"&lt;&gt;현금",'MP내역(적극)'!B:B,"&lt;&gt;합계")=0,"O","X"))</f>
        <v/>
      </c>
      <c r="Q129" s="21" t="str">
        <f>IF(A129="","",IF(AND(ABS(I129-SUMIFS('MP내역(적극)'!G:G,'MP내역(적극)'!A:A,A129,'MP내역(적극)'!F:F,"Y"))&lt;0.001,ABS(H129-SUMIFS('MP내역(적극)'!G:G,'MP내역(적극)'!A:A,A129,'MP내역(적극)'!B:B,"&lt;&gt;합계"))&lt;0.001),"O","X"))</f>
        <v/>
      </c>
      <c r="R129" s="21" t="str">
        <f>IF(A129="","",IF(COUNTIFS('MP내역(적극)'!A:A,A129,'MP내역(적극)'!H:H,"X")=0,"O","X"))</f>
        <v/>
      </c>
      <c r="S129" s="20"/>
    </row>
    <row r="130" spans="11:19">
      <c r="K130" s="20"/>
      <c r="L130" s="21" t="str">
        <f t="shared" si="2"/>
        <v/>
      </c>
      <c r="M130" s="21" t="str">
        <f t="shared" si="3"/>
        <v/>
      </c>
      <c r="N130" s="21" t="str">
        <f>IF(A130="","",IFERROR(IF(J130&gt;VLOOKUP(A130,'포트변경내역(중립)'!A:J,10,0),"O","X"),""))</f>
        <v/>
      </c>
      <c r="O130" s="21" t="str">
        <f>IF(A130="","",COUNTIFS('MP내역(적극)'!$A:$A,A130)-COUNTIFS('MP내역(적극)'!$A:$A,A130,'MP내역(적극)'!$B:$B,"현금")-COUNTIFS('MP내역(적극)'!$A:$A,A130,'MP내역(적극)'!$B:$B,"예수금")-COUNTIFS('MP내역(적극)'!$A:$A,A130,'MP내역(적극)'!$B:$B,"예탁금")-COUNTIFS('MP내역(적극)'!$A:$A,A130,'MP내역(적극)'!$B:$B,"합계"))</f>
        <v/>
      </c>
      <c r="P130" s="21" t="str">
        <f>IF(A130="","",IF(COUNTIFS('MP내역(적극)'!A:A,A130,'MP내역(적극)'!G:G,"&gt;"&amp;$F$2,'MP내역(적극)'!D:D,"&lt;&gt;"&amp;$H$2,'MP내역(적극)'!D:D,"&lt;&gt;"&amp;$I$2,'MP내역(적극)'!B:B,"&lt;&gt;현금",'MP내역(적극)'!B:B,"&lt;&gt;합계")=0,"O","X"))</f>
        <v/>
      </c>
      <c r="Q130" s="21" t="str">
        <f>IF(A130="","",IF(AND(ABS(I130-SUMIFS('MP내역(적극)'!G:G,'MP내역(적극)'!A:A,A130,'MP내역(적극)'!F:F,"Y"))&lt;0.001,ABS(H130-SUMIFS('MP내역(적극)'!G:G,'MP내역(적극)'!A:A,A130,'MP내역(적극)'!B:B,"&lt;&gt;합계"))&lt;0.001),"O","X"))</f>
        <v/>
      </c>
      <c r="R130" s="21" t="str">
        <f>IF(A130="","",IF(COUNTIFS('MP내역(적극)'!A:A,A130,'MP내역(적극)'!H:H,"X")=0,"O","X"))</f>
        <v/>
      </c>
      <c r="S130" s="20"/>
    </row>
    <row r="131" spans="11:19">
      <c r="K131" s="20"/>
      <c r="L131" s="21" t="str">
        <f t="shared" si="2"/>
        <v/>
      </c>
      <c r="M131" s="21" t="str">
        <f t="shared" si="3"/>
        <v/>
      </c>
      <c r="N131" s="21" t="str">
        <f>IF(A131="","",IFERROR(IF(J131&gt;VLOOKUP(A131,'포트변경내역(중립)'!A:J,10,0),"O","X"),""))</f>
        <v/>
      </c>
      <c r="O131" s="21" t="str">
        <f>IF(A131="","",COUNTIFS('MP내역(적극)'!$A:$A,A131)-COUNTIFS('MP내역(적극)'!$A:$A,A131,'MP내역(적극)'!$B:$B,"현금")-COUNTIFS('MP내역(적극)'!$A:$A,A131,'MP내역(적극)'!$B:$B,"예수금")-COUNTIFS('MP내역(적극)'!$A:$A,A131,'MP내역(적극)'!$B:$B,"예탁금")-COUNTIFS('MP내역(적극)'!$A:$A,A131,'MP내역(적극)'!$B:$B,"합계"))</f>
        <v/>
      </c>
      <c r="P131" s="21" t="str">
        <f>IF(A131="","",IF(COUNTIFS('MP내역(적극)'!A:A,A131,'MP내역(적극)'!G:G,"&gt;"&amp;$F$2,'MP내역(적극)'!D:D,"&lt;&gt;"&amp;$H$2,'MP내역(적극)'!D:D,"&lt;&gt;"&amp;$I$2,'MP내역(적극)'!B:B,"&lt;&gt;현금",'MP내역(적극)'!B:B,"&lt;&gt;합계")=0,"O","X"))</f>
        <v/>
      </c>
      <c r="Q131" s="21" t="str">
        <f>IF(A131="","",IF(AND(ABS(I131-SUMIFS('MP내역(적극)'!G:G,'MP내역(적극)'!A:A,A131,'MP내역(적극)'!F:F,"Y"))&lt;0.001,ABS(H131-SUMIFS('MP내역(적극)'!G:G,'MP내역(적극)'!A:A,A131,'MP내역(적극)'!B:B,"&lt;&gt;합계"))&lt;0.001),"O","X"))</f>
        <v/>
      </c>
      <c r="R131" s="21" t="str">
        <f>IF(A131="","",IF(COUNTIFS('MP내역(적극)'!A:A,A131,'MP내역(적극)'!H:H,"X")=0,"O","X"))</f>
        <v/>
      </c>
      <c r="S131" s="20"/>
    </row>
    <row r="132" spans="11:19">
      <c r="K132" s="20"/>
      <c r="L132" s="21" t="str">
        <f t="shared" si="2"/>
        <v/>
      </c>
      <c r="M132" s="21" t="str">
        <f t="shared" si="3"/>
        <v/>
      </c>
      <c r="N132" s="21" t="str">
        <f>IF(A132="","",IFERROR(IF(J132&gt;VLOOKUP(A132,'포트변경내역(중립)'!A:J,10,0),"O","X"),""))</f>
        <v/>
      </c>
      <c r="O132" s="21" t="str">
        <f>IF(A132="","",COUNTIFS('MP내역(적극)'!$A:$A,A132)-COUNTIFS('MP내역(적극)'!$A:$A,A132,'MP내역(적극)'!$B:$B,"현금")-COUNTIFS('MP내역(적극)'!$A:$A,A132,'MP내역(적극)'!$B:$B,"예수금")-COUNTIFS('MP내역(적극)'!$A:$A,A132,'MP내역(적극)'!$B:$B,"예탁금")-COUNTIFS('MP내역(적극)'!$A:$A,A132,'MP내역(적극)'!$B:$B,"합계"))</f>
        <v/>
      </c>
      <c r="P132" s="21" t="str">
        <f>IF(A132="","",IF(COUNTIFS('MP내역(적극)'!A:A,A132,'MP내역(적극)'!G:G,"&gt;"&amp;$F$2,'MP내역(적극)'!D:D,"&lt;&gt;"&amp;$H$2,'MP내역(적극)'!D:D,"&lt;&gt;"&amp;$I$2,'MP내역(적극)'!B:B,"&lt;&gt;현금",'MP내역(적극)'!B:B,"&lt;&gt;합계")=0,"O","X"))</f>
        <v/>
      </c>
      <c r="Q132" s="21" t="str">
        <f>IF(A132="","",IF(AND(ABS(I132-SUMIFS('MP내역(적극)'!G:G,'MP내역(적극)'!A:A,A132,'MP내역(적극)'!F:F,"Y"))&lt;0.001,ABS(H132-SUMIFS('MP내역(적극)'!G:G,'MP내역(적극)'!A:A,A132,'MP내역(적극)'!B:B,"&lt;&gt;합계"))&lt;0.001),"O","X"))</f>
        <v/>
      </c>
      <c r="R132" s="21" t="str">
        <f>IF(A132="","",IF(COUNTIFS('MP내역(적극)'!A:A,A132,'MP내역(적극)'!H:H,"X")=0,"O","X"))</f>
        <v/>
      </c>
      <c r="S132" s="20"/>
    </row>
    <row r="133" spans="11:19">
      <c r="K133" s="20"/>
      <c r="L133" s="21" t="str">
        <f t="shared" ref="L133:L196" si="4">IF(I133="","",IF($C$2&gt;=I133,"O","X"))</f>
        <v/>
      </c>
      <c r="M133" s="21" t="str">
        <f t="shared" ref="M133:M196" si="5">IF(J133="","",IF(AND($D$2&lt;=J133,J133&lt;=$E$2),"O","X"))</f>
        <v/>
      </c>
      <c r="N133" s="21" t="str">
        <f>IF(A133="","",IFERROR(IF(J133&gt;VLOOKUP(A133,'포트변경내역(중립)'!A:J,10,0),"O","X"),""))</f>
        <v/>
      </c>
      <c r="O133" s="21" t="str">
        <f>IF(A133="","",COUNTIFS('MP내역(적극)'!$A:$A,A133)-COUNTIFS('MP내역(적극)'!$A:$A,A133,'MP내역(적극)'!$B:$B,"현금")-COUNTIFS('MP내역(적극)'!$A:$A,A133,'MP내역(적극)'!$B:$B,"예수금")-COUNTIFS('MP내역(적극)'!$A:$A,A133,'MP내역(적극)'!$B:$B,"예탁금")-COUNTIFS('MP내역(적극)'!$A:$A,A133,'MP내역(적극)'!$B:$B,"합계"))</f>
        <v/>
      </c>
      <c r="P133" s="21" t="str">
        <f>IF(A133="","",IF(COUNTIFS('MP내역(적극)'!A:A,A133,'MP내역(적극)'!G:G,"&gt;"&amp;$F$2,'MP내역(적극)'!D:D,"&lt;&gt;"&amp;$H$2,'MP내역(적극)'!D:D,"&lt;&gt;"&amp;$I$2,'MP내역(적극)'!B:B,"&lt;&gt;현금",'MP내역(적극)'!B:B,"&lt;&gt;합계")=0,"O","X"))</f>
        <v/>
      </c>
      <c r="Q133" s="21" t="str">
        <f>IF(A133="","",IF(AND(ABS(I133-SUMIFS('MP내역(적극)'!G:G,'MP내역(적극)'!A:A,A133,'MP내역(적극)'!F:F,"Y"))&lt;0.001,ABS(H133-SUMIFS('MP내역(적극)'!G:G,'MP내역(적극)'!A:A,A133,'MP내역(적극)'!B:B,"&lt;&gt;합계"))&lt;0.001),"O","X"))</f>
        <v/>
      </c>
      <c r="R133" s="21" t="str">
        <f>IF(A133="","",IF(COUNTIFS('MP내역(적극)'!A:A,A133,'MP내역(적극)'!H:H,"X")=0,"O","X"))</f>
        <v/>
      </c>
      <c r="S133" s="20"/>
    </row>
    <row r="134" spans="11:19">
      <c r="K134" s="20"/>
      <c r="L134" s="21" t="str">
        <f t="shared" si="4"/>
        <v/>
      </c>
      <c r="M134" s="21" t="str">
        <f t="shared" si="5"/>
        <v/>
      </c>
      <c r="N134" s="21" t="str">
        <f>IF(A134="","",IFERROR(IF(J134&gt;VLOOKUP(A134,'포트변경내역(중립)'!A:J,10,0),"O","X"),""))</f>
        <v/>
      </c>
      <c r="O134" s="21" t="str">
        <f>IF(A134="","",COUNTIFS('MP내역(적극)'!$A:$A,A134)-COUNTIFS('MP내역(적극)'!$A:$A,A134,'MP내역(적극)'!$B:$B,"현금")-COUNTIFS('MP내역(적극)'!$A:$A,A134,'MP내역(적극)'!$B:$B,"예수금")-COUNTIFS('MP내역(적극)'!$A:$A,A134,'MP내역(적극)'!$B:$B,"예탁금")-COUNTIFS('MP내역(적극)'!$A:$A,A134,'MP내역(적극)'!$B:$B,"합계"))</f>
        <v/>
      </c>
      <c r="P134" s="21" t="str">
        <f>IF(A134="","",IF(COUNTIFS('MP내역(적극)'!A:A,A134,'MP내역(적극)'!G:G,"&gt;"&amp;$F$2,'MP내역(적극)'!D:D,"&lt;&gt;"&amp;$H$2,'MP내역(적극)'!D:D,"&lt;&gt;"&amp;$I$2,'MP내역(적극)'!B:B,"&lt;&gt;현금",'MP내역(적극)'!B:B,"&lt;&gt;합계")=0,"O","X"))</f>
        <v/>
      </c>
      <c r="Q134" s="21" t="str">
        <f>IF(A134="","",IF(AND(ABS(I134-SUMIFS('MP내역(적극)'!G:G,'MP내역(적극)'!A:A,A134,'MP내역(적극)'!F:F,"Y"))&lt;0.001,ABS(H134-SUMIFS('MP내역(적극)'!G:G,'MP내역(적극)'!A:A,A134,'MP내역(적극)'!B:B,"&lt;&gt;합계"))&lt;0.001),"O","X"))</f>
        <v/>
      </c>
      <c r="R134" s="21" t="str">
        <f>IF(A134="","",IF(COUNTIFS('MP내역(적극)'!A:A,A134,'MP내역(적극)'!H:H,"X")=0,"O","X"))</f>
        <v/>
      </c>
      <c r="S134" s="20"/>
    </row>
    <row r="135" spans="11:19">
      <c r="K135" s="20"/>
      <c r="L135" s="21" t="str">
        <f t="shared" si="4"/>
        <v/>
      </c>
      <c r="M135" s="21" t="str">
        <f t="shared" si="5"/>
        <v/>
      </c>
      <c r="N135" s="21" t="str">
        <f>IF(A135="","",IFERROR(IF(J135&gt;VLOOKUP(A135,'포트변경내역(중립)'!A:J,10,0),"O","X"),""))</f>
        <v/>
      </c>
      <c r="O135" s="21" t="str">
        <f>IF(A135="","",COUNTIFS('MP내역(적극)'!$A:$A,A135)-COUNTIFS('MP내역(적극)'!$A:$A,A135,'MP내역(적극)'!$B:$B,"현금")-COUNTIFS('MP내역(적극)'!$A:$A,A135,'MP내역(적극)'!$B:$B,"예수금")-COUNTIFS('MP내역(적극)'!$A:$A,A135,'MP내역(적극)'!$B:$B,"예탁금")-COUNTIFS('MP내역(적극)'!$A:$A,A135,'MP내역(적극)'!$B:$B,"합계"))</f>
        <v/>
      </c>
      <c r="P135" s="21" t="str">
        <f>IF(A135="","",IF(COUNTIFS('MP내역(적극)'!A:A,A135,'MP내역(적극)'!G:G,"&gt;"&amp;$F$2,'MP내역(적극)'!D:D,"&lt;&gt;"&amp;$H$2,'MP내역(적극)'!D:D,"&lt;&gt;"&amp;$I$2,'MP내역(적극)'!B:B,"&lt;&gt;현금",'MP내역(적극)'!B:B,"&lt;&gt;합계")=0,"O","X"))</f>
        <v/>
      </c>
      <c r="Q135" s="21" t="str">
        <f>IF(A135="","",IF(AND(ABS(I135-SUMIFS('MP내역(적극)'!G:G,'MP내역(적극)'!A:A,A135,'MP내역(적극)'!F:F,"Y"))&lt;0.001,ABS(H135-SUMIFS('MP내역(적극)'!G:G,'MP내역(적극)'!A:A,A135,'MP내역(적극)'!B:B,"&lt;&gt;합계"))&lt;0.001),"O","X"))</f>
        <v/>
      </c>
      <c r="R135" s="21" t="str">
        <f>IF(A135="","",IF(COUNTIFS('MP내역(적극)'!A:A,A135,'MP내역(적극)'!H:H,"X")=0,"O","X"))</f>
        <v/>
      </c>
      <c r="S135" s="20"/>
    </row>
    <row r="136" spans="11:19">
      <c r="K136" s="20"/>
      <c r="L136" s="21" t="str">
        <f t="shared" si="4"/>
        <v/>
      </c>
      <c r="M136" s="21" t="str">
        <f t="shared" si="5"/>
        <v/>
      </c>
      <c r="N136" s="21" t="str">
        <f>IF(A136="","",IFERROR(IF(J136&gt;VLOOKUP(A136,'포트변경내역(중립)'!A:J,10,0),"O","X"),""))</f>
        <v/>
      </c>
      <c r="O136" s="21" t="str">
        <f>IF(A136="","",COUNTIFS('MP내역(적극)'!$A:$A,A136)-COUNTIFS('MP내역(적극)'!$A:$A,A136,'MP내역(적극)'!$B:$B,"현금")-COUNTIFS('MP내역(적극)'!$A:$A,A136,'MP내역(적극)'!$B:$B,"예수금")-COUNTIFS('MP내역(적극)'!$A:$A,A136,'MP내역(적극)'!$B:$B,"예탁금")-COUNTIFS('MP내역(적극)'!$A:$A,A136,'MP내역(적극)'!$B:$B,"합계"))</f>
        <v/>
      </c>
      <c r="P136" s="21" t="str">
        <f>IF(A136="","",IF(COUNTIFS('MP내역(적극)'!A:A,A136,'MP내역(적극)'!G:G,"&gt;"&amp;$F$2,'MP내역(적극)'!D:D,"&lt;&gt;"&amp;$H$2,'MP내역(적극)'!D:D,"&lt;&gt;"&amp;$I$2,'MP내역(적극)'!B:B,"&lt;&gt;현금",'MP내역(적극)'!B:B,"&lt;&gt;합계")=0,"O","X"))</f>
        <v/>
      </c>
      <c r="Q136" s="21" t="str">
        <f>IF(A136="","",IF(AND(ABS(I136-SUMIFS('MP내역(적극)'!G:G,'MP내역(적극)'!A:A,A136,'MP내역(적극)'!F:F,"Y"))&lt;0.001,ABS(H136-SUMIFS('MP내역(적극)'!G:G,'MP내역(적극)'!A:A,A136,'MP내역(적극)'!B:B,"&lt;&gt;합계"))&lt;0.001),"O","X"))</f>
        <v/>
      </c>
      <c r="R136" s="21" t="str">
        <f>IF(A136="","",IF(COUNTIFS('MP내역(적극)'!A:A,A136,'MP내역(적극)'!H:H,"X")=0,"O","X"))</f>
        <v/>
      </c>
      <c r="S136" s="20"/>
    </row>
    <row r="137" spans="11:19">
      <c r="K137" s="20"/>
      <c r="L137" s="21" t="str">
        <f t="shared" si="4"/>
        <v/>
      </c>
      <c r="M137" s="21" t="str">
        <f t="shared" si="5"/>
        <v/>
      </c>
      <c r="N137" s="21" t="str">
        <f>IF(A137="","",IFERROR(IF(J137&gt;VLOOKUP(A137,'포트변경내역(중립)'!A:J,10,0),"O","X"),""))</f>
        <v/>
      </c>
      <c r="O137" s="21" t="str">
        <f>IF(A137="","",COUNTIFS('MP내역(적극)'!$A:$A,A137)-COUNTIFS('MP내역(적극)'!$A:$A,A137,'MP내역(적극)'!$B:$B,"현금")-COUNTIFS('MP내역(적극)'!$A:$A,A137,'MP내역(적극)'!$B:$B,"예수금")-COUNTIFS('MP내역(적극)'!$A:$A,A137,'MP내역(적극)'!$B:$B,"예탁금")-COUNTIFS('MP내역(적극)'!$A:$A,A137,'MP내역(적극)'!$B:$B,"합계"))</f>
        <v/>
      </c>
      <c r="P137" s="21" t="str">
        <f>IF(A137="","",IF(COUNTIFS('MP내역(적극)'!A:A,A137,'MP내역(적극)'!G:G,"&gt;"&amp;$F$2,'MP내역(적극)'!D:D,"&lt;&gt;"&amp;$H$2,'MP내역(적극)'!D:D,"&lt;&gt;"&amp;$I$2,'MP내역(적극)'!B:B,"&lt;&gt;현금",'MP내역(적극)'!B:B,"&lt;&gt;합계")=0,"O","X"))</f>
        <v/>
      </c>
      <c r="Q137" s="21" t="str">
        <f>IF(A137="","",IF(AND(ABS(I137-SUMIFS('MP내역(적극)'!G:G,'MP내역(적극)'!A:A,A137,'MP내역(적극)'!F:F,"Y"))&lt;0.001,ABS(H137-SUMIFS('MP내역(적극)'!G:G,'MP내역(적극)'!A:A,A137,'MP내역(적극)'!B:B,"&lt;&gt;합계"))&lt;0.001),"O","X"))</f>
        <v/>
      </c>
      <c r="R137" s="21" t="str">
        <f>IF(A137="","",IF(COUNTIFS('MP내역(적극)'!A:A,A137,'MP내역(적극)'!H:H,"X")=0,"O","X"))</f>
        <v/>
      </c>
      <c r="S137" s="20"/>
    </row>
    <row r="138" spans="11:19">
      <c r="K138" s="20"/>
      <c r="L138" s="21" t="str">
        <f t="shared" si="4"/>
        <v/>
      </c>
      <c r="M138" s="21" t="str">
        <f t="shared" si="5"/>
        <v/>
      </c>
      <c r="N138" s="21" t="str">
        <f>IF(A138="","",IFERROR(IF(J138&gt;VLOOKUP(A138,'포트변경내역(중립)'!A:J,10,0),"O","X"),""))</f>
        <v/>
      </c>
      <c r="O138" s="21" t="str">
        <f>IF(A138="","",COUNTIFS('MP내역(적극)'!$A:$A,A138)-COUNTIFS('MP내역(적극)'!$A:$A,A138,'MP내역(적극)'!$B:$B,"현금")-COUNTIFS('MP내역(적극)'!$A:$A,A138,'MP내역(적극)'!$B:$B,"예수금")-COUNTIFS('MP내역(적극)'!$A:$A,A138,'MP내역(적극)'!$B:$B,"예탁금")-COUNTIFS('MP내역(적극)'!$A:$A,A138,'MP내역(적극)'!$B:$B,"합계"))</f>
        <v/>
      </c>
      <c r="P138" s="21" t="str">
        <f>IF(A138="","",IF(COUNTIFS('MP내역(적극)'!A:A,A138,'MP내역(적극)'!G:G,"&gt;"&amp;$F$2,'MP내역(적극)'!D:D,"&lt;&gt;"&amp;$H$2,'MP내역(적극)'!D:D,"&lt;&gt;"&amp;$I$2,'MP내역(적극)'!B:B,"&lt;&gt;현금",'MP내역(적극)'!B:B,"&lt;&gt;합계")=0,"O","X"))</f>
        <v/>
      </c>
      <c r="Q138" s="21" t="str">
        <f>IF(A138="","",IF(AND(ABS(I138-SUMIFS('MP내역(적극)'!G:G,'MP내역(적극)'!A:A,A138,'MP내역(적극)'!F:F,"Y"))&lt;0.001,ABS(H138-SUMIFS('MP내역(적극)'!G:G,'MP내역(적극)'!A:A,A138,'MP내역(적극)'!B:B,"&lt;&gt;합계"))&lt;0.001),"O","X"))</f>
        <v/>
      </c>
      <c r="R138" s="21" t="str">
        <f>IF(A138="","",IF(COUNTIFS('MP내역(적극)'!A:A,A138,'MP내역(적극)'!H:H,"X")=0,"O","X"))</f>
        <v/>
      </c>
      <c r="S138" s="20"/>
    </row>
    <row r="139" spans="11:19">
      <c r="K139" s="20"/>
      <c r="L139" s="21" t="str">
        <f t="shared" si="4"/>
        <v/>
      </c>
      <c r="M139" s="21" t="str">
        <f t="shared" si="5"/>
        <v/>
      </c>
      <c r="N139" s="21" t="str">
        <f>IF(A139="","",IFERROR(IF(J139&gt;VLOOKUP(A139,'포트변경내역(중립)'!A:J,10,0),"O","X"),""))</f>
        <v/>
      </c>
      <c r="O139" s="21" t="str">
        <f>IF(A139="","",COUNTIFS('MP내역(적극)'!$A:$A,A139)-COUNTIFS('MP내역(적극)'!$A:$A,A139,'MP내역(적극)'!$B:$B,"현금")-COUNTIFS('MP내역(적극)'!$A:$A,A139,'MP내역(적극)'!$B:$B,"예수금")-COUNTIFS('MP내역(적극)'!$A:$A,A139,'MP내역(적극)'!$B:$B,"예탁금")-COUNTIFS('MP내역(적극)'!$A:$A,A139,'MP내역(적극)'!$B:$B,"합계"))</f>
        <v/>
      </c>
      <c r="P139" s="21" t="str">
        <f>IF(A139="","",IF(COUNTIFS('MP내역(적극)'!A:A,A139,'MP내역(적극)'!G:G,"&gt;"&amp;$F$2,'MP내역(적극)'!D:D,"&lt;&gt;"&amp;$H$2,'MP내역(적극)'!D:D,"&lt;&gt;"&amp;$I$2,'MP내역(적극)'!B:B,"&lt;&gt;현금",'MP내역(적극)'!B:B,"&lt;&gt;합계")=0,"O","X"))</f>
        <v/>
      </c>
      <c r="Q139" s="21" t="str">
        <f>IF(A139="","",IF(AND(ABS(I139-SUMIFS('MP내역(적극)'!G:G,'MP내역(적극)'!A:A,A139,'MP내역(적극)'!F:F,"Y"))&lt;0.001,ABS(H139-SUMIFS('MP내역(적극)'!G:G,'MP내역(적극)'!A:A,A139,'MP내역(적극)'!B:B,"&lt;&gt;합계"))&lt;0.001),"O","X"))</f>
        <v/>
      </c>
      <c r="R139" s="21" t="str">
        <f>IF(A139="","",IF(COUNTIFS('MP내역(적극)'!A:A,A139,'MP내역(적극)'!H:H,"X")=0,"O","X"))</f>
        <v/>
      </c>
      <c r="S139" s="20"/>
    </row>
    <row r="140" spans="11:19">
      <c r="K140" s="20"/>
      <c r="L140" s="21" t="str">
        <f t="shared" si="4"/>
        <v/>
      </c>
      <c r="M140" s="21" t="str">
        <f t="shared" si="5"/>
        <v/>
      </c>
      <c r="N140" s="21" t="str">
        <f>IF(A140="","",IFERROR(IF(J140&gt;VLOOKUP(A140,'포트변경내역(중립)'!A:J,10,0),"O","X"),""))</f>
        <v/>
      </c>
      <c r="O140" s="21" t="str">
        <f>IF(A140="","",COUNTIFS('MP내역(적극)'!$A:$A,A140)-COUNTIFS('MP내역(적극)'!$A:$A,A140,'MP내역(적극)'!$B:$B,"현금")-COUNTIFS('MP내역(적극)'!$A:$A,A140,'MP내역(적극)'!$B:$B,"예수금")-COUNTIFS('MP내역(적극)'!$A:$A,A140,'MP내역(적극)'!$B:$B,"예탁금")-COUNTIFS('MP내역(적극)'!$A:$A,A140,'MP내역(적극)'!$B:$B,"합계"))</f>
        <v/>
      </c>
      <c r="P140" s="21" t="str">
        <f>IF(A140="","",IF(COUNTIFS('MP내역(적극)'!A:A,A140,'MP내역(적극)'!G:G,"&gt;"&amp;$F$2,'MP내역(적극)'!D:D,"&lt;&gt;"&amp;$H$2,'MP내역(적극)'!D:D,"&lt;&gt;"&amp;$I$2,'MP내역(적극)'!B:B,"&lt;&gt;현금",'MP내역(적극)'!B:B,"&lt;&gt;합계")=0,"O","X"))</f>
        <v/>
      </c>
      <c r="Q140" s="21" t="str">
        <f>IF(A140="","",IF(AND(ABS(I140-SUMIFS('MP내역(적극)'!G:G,'MP내역(적극)'!A:A,A140,'MP내역(적극)'!F:F,"Y"))&lt;0.001,ABS(H140-SUMIFS('MP내역(적극)'!G:G,'MP내역(적극)'!A:A,A140,'MP내역(적극)'!B:B,"&lt;&gt;합계"))&lt;0.001),"O","X"))</f>
        <v/>
      </c>
      <c r="R140" s="21" t="str">
        <f>IF(A140="","",IF(COUNTIFS('MP내역(적극)'!A:A,A140,'MP내역(적극)'!H:H,"X")=0,"O","X"))</f>
        <v/>
      </c>
      <c r="S140" s="20"/>
    </row>
    <row r="141" spans="11:19">
      <c r="K141" s="20"/>
      <c r="L141" s="21" t="str">
        <f t="shared" si="4"/>
        <v/>
      </c>
      <c r="M141" s="21" t="str">
        <f t="shared" si="5"/>
        <v/>
      </c>
      <c r="N141" s="21" t="str">
        <f>IF(A141="","",IFERROR(IF(J141&gt;VLOOKUP(A141,'포트변경내역(중립)'!A:J,10,0),"O","X"),""))</f>
        <v/>
      </c>
      <c r="O141" s="21" t="str">
        <f>IF(A141="","",COUNTIFS('MP내역(적극)'!$A:$A,A141)-COUNTIFS('MP내역(적극)'!$A:$A,A141,'MP내역(적극)'!$B:$B,"현금")-COUNTIFS('MP내역(적극)'!$A:$A,A141,'MP내역(적극)'!$B:$B,"예수금")-COUNTIFS('MP내역(적극)'!$A:$A,A141,'MP내역(적극)'!$B:$B,"예탁금")-COUNTIFS('MP내역(적극)'!$A:$A,A141,'MP내역(적극)'!$B:$B,"합계"))</f>
        <v/>
      </c>
      <c r="P141" s="21" t="str">
        <f>IF(A141="","",IF(COUNTIFS('MP내역(적극)'!A:A,A141,'MP내역(적극)'!G:G,"&gt;"&amp;$F$2,'MP내역(적극)'!D:D,"&lt;&gt;"&amp;$H$2,'MP내역(적극)'!D:D,"&lt;&gt;"&amp;$I$2,'MP내역(적극)'!B:B,"&lt;&gt;현금",'MP내역(적극)'!B:B,"&lt;&gt;합계")=0,"O","X"))</f>
        <v/>
      </c>
      <c r="Q141" s="21" t="str">
        <f>IF(A141="","",IF(AND(ABS(I141-SUMIFS('MP내역(적극)'!G:G,'MP내역(적극)'!A:A,A141,'MP내역(적극)'!F:F,"Y"))&lt;0.001,ABS(H141-SUMIFS('MP내역(적극)'!G:G,'MP내역(적극)'!A:A,A141,'MP내역(적극)'!B:B,"&lt;&gt;합계"))&lt;0.001),"O","X"))</f>
        <v/>
      </c>
      <c r="R141" s="21" t="str">
        <f>IF(A141="","",IF(COUNTIFS('MP내역(적극)'!A:A,A141,'MP내역(적극)'!H:H,"X")=0,"O","X"))</f>
        <v/>
      </c>
      <c r="S141" s="20"/>
    </row>
    <row r="142" spans="11:19">
      <c r="K142" s="20"/>
      <c r="L142" s="21" t="str">
        <f t="shared" si="4"/>
        <v/>
      </c>
      <c r="M142" s="21" t="str">
        <f t="shared" si="5"/>
        <v/>
      </c>
      <c r="N142" s="21" t="str">
        <f>IF(A142="","",IFERROR(IF(J142&gt;VLOOKUP(A142,'포트변경내역(중립)'!A:J,10,0),"O","X"),""))</f>
        <v/>
      </c>
      <c r="O142" s="21" t="str">
        <f>IF(A142="","",COUNTIFS('MP내역(적극)'!$A:$A,A142)-COUNTIFS('MP내역(적극)'!$A:$A,A142,'MP내역(적극)'!$B:$B,"현금")-COUNTIFS('MP내역(적극)'!$A:$A,A142,'MP내역(적극)'!$B:$B,"예수금")-COUNTIFS('MP내역(적극)'!$A:$A,A142,'MP내역(적극)'!$B:$B,"예탁금")-COUNTIFS('MP내역(적극)'!$A:$A,A142,'MP내역(적극)'!$B:$B,"합계"))</f>
        <v/>
      </c>
      <c r="P142" s="21" t="str">
        <f>IF(A142="","",IF(COUNTIFS('MP내역(적극)'!A:A,A142,'MP내역(적극)'!G:G,"&gt;"&amp;$F$2,'MP내역(적극)'!D:D,"&lt;&gt;"&amp;$H$2,'MP내역(적극)'!D:D,"&lt;&gt;"&amp;$I$2,'MP내역(적극)'!B:B,"&lt;&gt;현금",'MP내역(적극)'!B:B,"&lt;&gt;합계")=0,"O","X"))</f>
        <v/>
      </c>
      <c r="Q142" s="21" t="str">
        <f>IF(A142="","",IF(AND(ABS(I142-SUMIFS('MP내역(적극)'!G:G,'MP내역(적극)'!A:A,A142,'MP내역(적극)'!F:F,"Y"))&lt;0.001,ABS(H142-SUMIFS('MP내역(적극)'!G:G,'MP내역(적극)'!A:A,A142,'MP내역(적극)'!B:B,"&lt;&gt;합계"))&lt;0.001),"O","X"))</f>
        <v/>
      </c>
      <c r="R142" s="21" t="str">
        <f>IF(A142="","",IF(COUNTIFS('MP내역(적극)'!A:A,A142,'MP내역(적극)'!H:H,"X")=0,"O","X"))</f>
        <v/>
      </c>
      <c r="S142" s="20"/>
    </row>
    <row r="143" spans="11:19">
      <c r="K143" s="20"/>
      <c r="L143" s="21" t="str">
        <f t="shared" si="4"/>
        <v/>
      </c>
      <c r="M143" s="21" t="str">
        <f t="shared" si="5"/>
        <v/>
      </c>
      <c r="N143" s="21" t="str">
        <f>IF(A143="","",IFERROR(IF(J143&gt;VLOOKUP(A143,'포트변경내역(중립)'!A:J,10,0),"O","X"),""))</f>
        <v/>
      </c>
      <c r="O143" s="21" t="str">
        <f>IF(A143="","",COUNTIFS('MP내역(적극)'!$A:$A,A143)-COUNTIFS('MP내역(적극)'!$A:$A,A143,'MP내역(적극)'!$B:$B,"현금")-COUNTIFS('MP내역(적극)'!$A:$A,A143,'MP내역(적극)'!$B:$B,"예수금")-COUNTIFS('MP내역(적극)'!$A:$A,A143,'MP내역(적극)'!$B:$B,"예탁금")-COUNTIFS('MP내역(적극)'!$A:$A,A143,'MP내역(적극)'!$B:$B,"합계"))</f>
        <v/>
      </c>
      <c r="P143" s="21" t="str">
        <f>IF(A143="","",IF(COUNTIFS('MP내역(적극)'!A:A,A143,'MP내역(적극)'!G:G,"&gt;"&amp;$F$2,'MP내역(적극)'!D:D,"&lt;&gt;"&amp;$H$2,'MP내역(적극)'!D:D,"&lt;&gt;"&amp;$I$2,'MP내역(적극)'!B:B,"&lt;&gt;현금",'MP내역(적극)'!B:B,"&lt;&gt;합계")=0,"O","X"))</f>
        <v/>
      </c>
      <c r="Q143" s="21" t="str">
        <f>IF(A143="","",IF(AND(ABS(I143-SUMIFS('MP내역(적극)'!G:G,'MP내역(적극)'!A:A,A143,'MP내역(적극)'!F:F,"Y"))&lt;0.001,ABS(H143-SUMIFS('MP내역(적극)'!G:G,'MP내역(적극)'!A:A,A143,'MP내역(적극)'!B:B,"&lt;&gt;합계"))&lt;0.001),"O","X"))</f>
        <v/>
      </c>
      <c r="R143" s="21" t="str">
        <f>IF(A143="","",IF(COUNTIFS('MP내역(적극)'!A:A,A143,'MP내역(적극)'!H:H,"X")=0,"O","X"))</f>
        <v/>
      </c>
      <c r="S143" s="20"/>
    </row>
    <row r="144" spans="11:19">
      <c r="K144" s="20"/>
      <c r="L144" s="21" t="str">
        <f t="shared" si="4"/>
        <v/>
      </c>
      <c r="M144" s="21" t="str">
        <f t="shared" si="5"/>
        <v/>
      </c>
      <c r="N144" s="21" t="str">
        <f>IF(A144="","",IFERROR(IF(J144&gt;VLOOKUP(A144,'포트변경내역(중립)'!A:J,10,0),"O","X"),""))</f>
        <v/>
      </c>
      <c r="O144" s="21" t="str">
        <f>IF(A144="","",COUNTIFS('MP내역(적극)'!$A:$A,A144)-COUNTIFS('MP내역(적극)'!$A:$A,A144,'MP내역(적극)'!$B:$B,"현금")-COUNTIFS('MP내역(적극)'!$A:$A,A144,'MP내역(적극)'!$B:$B,"예수금")-COUNTIFS('MP내역(적극)'!$A:$A,A144,'MP내역(적극)'!$B:$B,"예탁금")-COUNTIFS('MP내역(적극)'!$A:$A,A144,'MP내역(적극)'!$B:$B,"합계"))</f>
        <v/>
      </c>
      <c r="P144" s="21" t="str">
        <f>IF(A144="","",IF(COUNTIFS('MP내역(적극)'!A:A,A144,'MP내역(적극)'!G:G,"&gt;"&amp;$F$2,'MP내역(적극)'!D:D,"&lt;&gt;"&amp;$H$2,'MP내역(적극)'!D:D,"&lt;&gt;"&amp;$I$2,'MP내역(적극)'!B:B,"&lt;&gt;현금",'MP내역(적극)'!B:B,"&lt;&gt;합계")=0,"O","X"))</f>
        <v/>
      </c>
      <c r="Q144" s="21" t="str">
        <f>IF(A144="","",IF(AND(ABS(I144-SUMIFS('MP내역(적극)'!G:G,'MP내역(적극)'!A:A,A144,'MP내역(적극)'!F:F,"Y"))&lt;0.001,ABS(H144-SUMIFS('MP내역(적극)'!G:G,'MP내역(적극)'!A:A,A144,'MP내역(적극)'!B:B,"&lt;&gt;합계"))&lt;0.001),"O","X"))</f>
        <v/>
      </c>
      <c r="R144" s="21" t="str">
        <f>IF(A144="","",IF(COUNTIFS('MP내역(적극)'!A:A,A144,'MP내역(적극)'!H:H,"X")=0,"O","X"))</f>
        <v/>
      </c>
      <c r="S144" s="20"/>
    </row>
    <row r="145" spans="11:19">
      <c r="K145" s="20"/>
      <c r="L145" s="21" t="str">
        <f t="shared" si="4"/>
        <v/>
      </c>
      <c r="M145" s="21" t="str">
        <f t="shared" si="5"/>
        <v/>
      </c>
      <c r="N145" s="21" t="str">
        <f>IF(A145="","",IFERROR(IF(J145&gt;VLOOKUP(A145,'포트변경내역(중립)'!A:J,10,0),"O","X"),""))</f>
        <v/>
      </c>
      <c r="O145" s="21" t="str">
        <f>IF(A145="","",COUNTIFS('MP내역(적극)'!$A:$A,A145)-COUNTIFS('MP내역(적극)'!$A:$A,A145,'MP내역(적극)'!$B:$B,"현금")-COUNTIFS('MP내역(적극)'!$A:$A,A145,'MP내역(적극)'!$B:$B,"예수금")-COUNTIFS('MP내역(적극)'!$A:$A,A145,'MP내역(적극)'!$B:$B,"예탁금")-COUNTIFS('MP내역(적극)'!$A:$A,A145,'MP내역(적극)'!$B:$B,"합계"))</f>
        <v/>
      </c>
      <c r="P145" s="21" t="str">
        <f>IF(A145="","",IF(COUNTIFS('MP내역(적극)'!A:A,A145,'MP내역(적극)'!G:G,"&gt;"&amp;$F$2,'MP내역(적극)'!D:D,"&lt;&gt;"&amp;$H$2,'MP내역(적극)'!D:D,"&lt;&gt;"&amp;$I$2,'MP내역(적극)'!B:B,"&lt;&gt;현금",'MP내역(적극)'!B:B,"&lt;&gt;합계")=0,"O","X"))</f>
        <v/>
      </c>
      <c r="Q145" s="21" t="str">
        <f>IF(A145="","",IF(AND(ABS(I145-SUMIFS('MP내역(적극)'!G:G,'MP내역(적극)'!A:A,A145,'MP내역(적극)'!F:F,"Y"))&lt;0.001,ABS(H145-SUMIFS('MP내역(적극)'!G:G,'MP내역(적극)'!A:A,A145,'MP내역(적극)'!B:B,"&lt;&gt;합계"))&lt;0.001),"O","X"))</f>
        <v/>
      </c>
      <c r="R145" s="21" t="str">
        <f>IF(A145="","",IF(COUNTIFS('MP내역(적극)'!A:A,A145,'MP내역(적극)'!H:H,"X")=0,"O","X"))</f>
        <v/>
      </c>
      <c r="S145" s="20"/>
    </row>
    <row r="146" spans="11:19">
      <c r="K146" s="20"/>
      <c r="L146" s="21" t="str">
        <f t="shared" si="4"/>
        <v/>
      </c>
      <c r="M146" s="21" t="str">
        <f t="shared" si="5"/>
        <v/>
      </c>
      <c r="N146" s="21" t="str">
        <f>IF(A146="","",IFERROR(IF(J146&gt;VLOOKUP(A146,'포트변경내역(중립)'!A:J,10,0),"O","X"),""))</f>
        <v/>
      </c>
      <c r="O146" s="21" t="str">
        <f>IF(A146="","",COUNTIFS('MP내역(적극)'!$A:$A,A146)-COUNTIFS('MP내역(적극)'!$A:$A,A146,'MP내역(적극)'!$B:$B,"현금")-COUNTIFS('MP내역(적극)'!$A:$A,A146,'MP내역(적극)'!$B:$B,"예수금")-COUNTIFS('MP내역(적극)'!$A:$A,A146,'MP내역(적극)'!$B:$B,"예탁금")-COUNTIFS('MP내역(적극)'!$A:$A,A146,'MP내역(적극)'!$B:$B,"합계"))</f>
        <v/>
      </c>
      <c r="P146" s="21" t="str">
        <f>IF(A146="","",IF(COUNTIFS('MP내역(적극)'!A:A,A146,'MP내역(적극)'!G:G,"&gt;"&amp;$F$2,'MP내역(적극)'!D:D,"&lt;&gt;"&amp;$H$2,'MP내역(적극)'!D:D,"&lt;&gt;"&amp;$I$2,'MP내역(적극)'!B:B,"&lt;&gt;현금",'MP내역(적극)'!B:B,"&lt;&gt;합계")=0,"O","X"))</f>
        <v/>
      </c>
      <c r="Q146" s="21" t="str">
        <f>IF(A146="","",IF(AND(ABS(I146-SUMIFS('MP내역(적극)'!G:G,'MP내역(적극)'!A:A,A146,'MP내역(적극)'!F:F,"Y"))&lt;0.001,ABS(H146-SUMIFS('MP내역(적극)'!G:G,'MP내역(적극)'!A:A,A146,'MP내역(적극)'!B:B,"&lt;&gt;합계"))&lt;0.001),"O","X"))</f>
        <v/>
      </c>
      <c r="R146" s="21" t="str">
        <f>IF(A146="","",IF(COUNTIFS('MP내역(적극)'!A:A,A146,'MP내역(적극)'!H:H,"X")=0,"O","X"))</f>
        <v/>
      </c>
      <c r="S146" s="20"/>
    </row>
    <row r="147" spans="11:19">
      <c r="K147" s="20"/>
      <c r="L147" s="21" t="str">
        <f t="shared" si="4"/>
        <v/>
      </c>
      <c r="M147" s="21" t="str">
        <f t="shared" si="5"/>
        <v/>
      </c>
      <c r="N147" s="21" t="str">
        <f>IF(A147="","",IFERROR(IF(J147&gt;VLOOKUP(A147,'포트변경내역(중립)'!A:J,10,0),"O","X"),""))</f>
        <v/>
      </c>
      <c r="O147" s="21" t="str">
        <f>IF(A147="","",COUNTIFS('MP내역(적극)'!$A:$A,A147)-COUNTIFS('MP내역(적극)'!$A:$A,A147,'MP내역(적극)'!$B:$B,"현금")-COUNTIFS('MP내역(적극)'!$A:$A,A147,'MP내역(적극)'!$B:$B,"예수금")-COUNTIFS('MP내역(적극)'!$A:$A,A147,'MP내역(적극)'!$B:$B,"예탁금")-COUNTIFS('MP내역(적극)'!$A:$A,A147,'MP내역(적극)'!$B:$B,"합계"))</f>
        <v/>
      </c>
      <c r="P147" s="21" t="str">
        <f>IF(A147="","",IF(COUNTIFS('MP내역(적극)'!A:A,A147,'MP내역(적극)'!G:G,"&gt;"&amp;$F$2,'MP내역(적극)'!D:D,"&lt;&gt;"&amp;$H$2,'MP내역(적극)'!D:D,"&lt;&gt;"&amp;$I$2,'MP내역(적극)'!B:B,"&lt;&gt;현금",'MP내역(적극)'!B:B,"&lt;&gt;합계")=0,"O","X"))</f>
        <v/>
      </c>
      <c r="Q147" s="21" t="str">
        <f>IF(A147="","",IF(AND(ABS(I147-SUMIFS('MP내역(적극)'!G:G,'MP내역(적극)'!A:A,A147,'MP내역(적극)'!F:F,"Y"))&lt;0.001,ABS(H147-SUMIFS('MP내역(적극)'!G:G,'MP내역(적극)'!A:A,A147,'MP내역(적극)'!B:B,"&lt;&gt;합계"))&lt;0.001),"O","X"))</f>
        <v/>
      </c>
      <c r="R147" s="21" t="str">
        <f>IF(A147="","",IF(COUNTIFS('MP내역(적극)'!A:A,A147,'MP내역(적극)'!H:H,"X")=0,"O","X"))</f>
        <v/>
      </c>
      <c r="S147" s="20"/>
    </row>
    <row r="148" spans="11:19">
      <c r="K148" s="20"/>
      <c r="L148" s="21" t="str">
        <f t="shared" si="4"/>
        <v/>
      </c>
      <c r="M148" s="21" t="str">
        <f t="shared" si="5"/>
        <v/>
      </c>
      <c r="N148" s="21" t="str">
        <f>IF(A148="","",IFERROR(IF(J148&gt;VLOOKUP(A148,'포트변경내역(중립)'!A:J,10,0),"O","X"),""))</f>
        <v/>
      </c>
      <c r="O148" s="21" t="str">
        <f>IF(A148="","",COUNTIFS('MP내역(적극)'!$A:$A,A148)-COUNTIFS('MP내역(적극)'!$A:$A,A148,'MP내역(적극)'!$B:$B,"현금")-COUNTIFS('MP내역(적극)'!$A:$A,A148,'MP내역(적극)'!$B:$B,"예수금")-COUNTIFS('MP내역(적극)'!$A:$A,A148,'MP내역(적극)'!$B:$B,"예탁금")-COUNTIFS('MP내역(적극)'!$A:$A,A148,'MP내역(적극)'!$B:$B,"합계"))</f>
        <v/>
      </c>
      <c r="P148" s="21" t="str">
        <f>IF(A148="","",IF(COUNTIFS('MP내역(적극)'!A:A,A148,'MP내역(적극)'!G:G,"&gt;"&amp;$F$2,'MP내역(적극)'!D:D,"&lt;&gt;"&amp;$H$2,'MP내역(적극)'!D:D,"&lt;&gt;"&amp;$I$2,'MP내역(적극)'!B:B,"&lt;&gt;현금",'MP내역(적극)'!B:B,"&lt;&gt;합계")=0,"O","X"))</f>
        <v/>
      </c>
      <c r="Q148" s="21" t="str">
        <f>IF(A148="","",IF(AND(ABS(I148-SUMIFS('MP내역(적극)'!G:G,'MP내역(적극)'!A:A,A148,'MP내역(적극)'!F:F,"Y"))&lt;0.001,ABS(H148-SUMIFS('MP내역(적극)'!G:G,'MP내역(적극)'!A:A,A148,'MP내역(적극)'!B:B,"&lt;&gt;합계"))&lt;0.001),"O","X"))</f>
        <v/>
      </c>
      <c r="R148" s="21" t="str">
        <f>IF(A148="","",IF(COUNTIFS('MP내역(적극)'!A:A,A148,'MP내역(적극)'!H:H,"X")=0,"O","X"))</f>
        <v/>
      </c>
      <c r="S148" s="20"/>
    </row>
    <row r="149" spans="11:19">
      <c r="K149" s="20"/>
      <c r="L149" s="21" t="str">
        <f t="shared" si="4"/>
        <v/>
      </c>
      <c r="M149" s="21" t="str">
        <f t="shared" si="5"/>
        <v/>
      </c>
      <c r="N149" s="21" t="str">
        <f>IF(A149="","",IFERROR(IF(J149&gt;VLOOKUP(A149,'포트변경내역(중립)'!A:J,10,0),"O","X"),""))</f>
        <v/>
      </c>
      <c r="O149" s="21" t="str">
        <f>IF(A149="","",COUNTIFS('MP내역(적극)'!$A:$A,A149)-COUNTIFS('MP내역(적극)'!$A:$A,A149,'MP내역(적극)'!$B:$B,"현금")-COUNTIFS('MP내역(적극)'!$A:$A,A149,'MP내역(적극)'!$B:$B,"예수금")-COUNTIFS('MP내역(적극)'!$A:$A,A149,'MP내역(적극)'!$B:$B,"예탁금")-COUNTIFS('MP내역(적극)'!$A:$A,A149,'MP내역(적극)'!$B:$B,"합계"))</f>
        <v/>
      </c>
      <c r="P149" s="21" t="str">
        <f>IF(A149="","",IF(COUNTIFS('MP내역(적극)'!A:A,A149,'MP내역(적극)'!G:G,"&gt;"&amp;$F$2,'MP내역(적극)'!D:D,"&lt;&gt;"&amp;$H$2,'MP내역(적극)'!D:D,"&lt;&gt;"&amp;$I$2,'MP내역(적극)'!B:B,"&lt;&gt;현금",'MP내역(적극)'!B:B,"&lt;&gt;합계")=0,"O","X"))</f>
        <v/>
      </c>
      <c r="Q149" s="21" t="str">
        <f>IF(A149="","",IF(AND(ABS(I149-SUMIFS('MP내역(적극)'!G:G,'MP내역(적극)'!A:A,A149,'MP내역(적극)'!F:F,"Y"))&lt;0.001,ABS(H149-SUMIFS('MP내역(적극)'!G:G,'MP내역(적극)'!A:A,A149,'MP내역(적극)'!B:B,"&lt;&gt;합계"))&lt;0.001),"O","X"))</f>
        <v/>
      </c>
      <c r="R149" s="21" t="str">
        <f>IF(A149="","",IF(COUNTIFS('MP내역(적극)'!A:A,A149,'MP내역(적극)'!H:H,"X")=0,"O","X"))</f>
        <v/>
      </c>
      <c r="S149" s="20"/>
    </row>
    <row r="150" spans="11:19">
      <c r="K150" s="20"/>
      <c r="L150" s="21" t="str">
        <f t="shared" si="4"/>
        <v/>
      </c>
      <c r="M150" s="21" t="str">
        <f t="shared" si="5"/>
        <v/>
      </c>
      <c r="N150" s="21" t="str">
        <f>IF(A150="","",IFERROR(IF(J150&gt;VLOOKUP(A150,'포트변경내역(중립)'!A:J,10,0),"O","X"),""))</f>
        <v/>
      </c>
      <c r="O150" s="21" t="str">
        <f>IF(A150="","",COUNTIFS('MP내역(적극)'!$A:$A,A150)-COUNTIFS('MP내역(적극)'!$A:$A,A150,'MP내역(적극)'!$B:$B,"현금")-COUNTIFS('MP내역(적극)'!$A:$A,A150,'MP내역(적극)'!$B:$B,"예수금")-COUNTIFS('MP내역(적극)'!$A:$A,A150,'MP내역(적극)'!$B:$B,"예탁금")-COUNTIFS('MP내역(적극)'!$A:$A,A150,'MP내역(적극)'!$B:$B,"합계"))</f>
        <v/>
      </c>
      <c r="P150" s="21" t="str">
        <f>IF(A150="","",IF(COUNTIFS('MP내역(적극)'!A:A,A150,'MP내역(적극)'!G:G,"&gt;"&amp;$F$2,'MP내역(적극)'!D:D,"&lt;&gt;"&amp;$H$2,'MP내역(적극)'!D:D,"&lt;&gt;"&amp;$I$2,'MP내역(적극)'!B:B,"&lt;&gt;현금",'MP내역(적극)'!B:B,"&lt;&gt;합계")=0,"O","X"))</f>
        <v/>
      </c>
      <c r="Q150" s="21" t="str">
        <f>IF(A150="","",IF(AND(ABS(I150-SUMIFS('MP내역(적극)'!G:G,'MP내역(적극)'!A:A,A150,'MP내역(적극)'!F:F,"Y"))&lt;0.001,ABS(H150-SUMIFS('MP내역(적극)'!G:G,'MP내역(적극)'!A:A,A150,'MP내역(적극)'!B:B,"&lt;&gt;합계"))&lt;0.001),"O","X"))</f>
        <v/>
      </c>
      <c r="R150" s="21" t="str">
        <f>IF(A150="","",IF(COUNTIFS('MP내역(적극)'!A:A,A150,'MP내역(적극)'!H:H,"X")=0,"O","X"))</f>
        <v/>
      </c>
      <c r="S150" s="20"/>
    </row>
    <row r="151" spans="11:19">
      <c r="K151" s="20"/>
      <c r="L151" s="21" t="str">
        <f t="shared" si="4"/>
        <v/>
      </c>
      <c r="M151" s="21" t="str">
        <f t="shared" si="5"/>
        <v/>
      </c>
      <c r="N151" s="21" t="str">
        <f>IF(A151="","",IFERROR(IF(J151&gt;VLOOKUP(A151,'포트변경내역(중립)'!A:J,10,0),"O","X"),""))</f>
        <v/>
      </c>
      <c r="O151" s="21" t="str">
        <f>IF(A151="","",COUNTIFS('MP내역(적극)'!$A:$A,A151)-COUNTIFS('MP내역(적극)'!$A:$A,A151,'MP내역(적극)'!$B:$B,"현금")-COUNTIFS('MP내역(적극)'!$A:$A,A151,'MP내역(적극)'!$B:$B,"예수금")-COUNTIFS('MP내역(적극)'!$A:$A,A151,'MP내역(적극)'!$B:$B,"예탁금")-COUNTIFS('MP내역(적극)'!$A:$A,A151,'MP내역(적극)'!$B:$B,"합계"))</f>
        <v/>
      </c>
      <c r="P151" s="21" t="str">
        <f>IF(A151="","",IF(COUNTIFS('MP내역(적극)'!A:A,A151,'MP내역(적극)'!G:G,"&gt;"&amp;$F$2,'MP내역(적극)'!D:D,"&lt;&gt;"&amp;$H$2,'MP내역(적극)'!D:D,"&lt;&gt;"&amp;$I$2,'MP내역(적극)'!B:B,"&lt;&gt;현금",'MP내역(적극)'!B:B,"&lt;&gt;합계")=0,"O","X"))</f>
        <v/>
      </c>
      <c r="Q151" s="21" t="str">
        <f>IF(A151="","",IF(AND(ABS(I151-SUMIFS('MP내역(적극)'!G:G,'MP내역(적극)'!A:A,A151,'MP내역(적극)'!F:F,"Y"))&lt;0.001,ABS(H151-SUMIFS('MP내역(적극)'!G:G,'MP내역(적극)'!A:A,A151,'MP내역(적극)'!B:B,"&lt;&gt;합계"))&lt;0.001),"O","X"))</f>
        <v/>
      </c>
      <c r="R151" s="21" t="str">
        <f>IF(A151="","",IF(COUNTIFS('MP내역(적극)'!A:A,A151,'MP내역(적극)'!H:H,"X")=0,"O","X"))</f>
        <v/>
      </c>
      <c r="S151" s="20"/>
    </row>
    <row r="152" spans="11:19">
      <c r="K152" s="20"/>
      <c r="L152" s="21" t="str">
        <f t="shared" si="4"/>
        <v/>
      </c>
      <c r="M152" s="21" t="str">
        <f t="shared" si="5"/>
        <v/>
      </c>
      <c r="N152" s="21" t="str">
        <f>IF(A152="","",IFERROR(IF(J152&gt;VLOOKUP(A152,'포트변경내역(중립)'!A:J,10,0),"O","X"),""))</f>
        <v/>
      </c>
      <c r="O152" s="21" t="str">
        <f>IF(A152="","",COUNTIFS('MP내역(적극)'!$A:$A,A152)-COUNTIFS('MP내역(적극)'!$A:$A,A152,'MP내역(적극)'!$B:$B,"현금")-COUNTIFS('MP내역(적극)'!$A:$A,A152,'MP내역(적극)'!$B:$B,"예수금")-COUNTIFS('MP내역(적극)'!$A:$A,A152,'MP내역(적극)'!$B:$B,"예탁금")-COUNTIFS('MP내역(적극)'!$A:$A,A152,'MP내역(적극)'!$B:$B,"합계"))</f>
        <v/>
      </c>
      <c r="P152" s="21" t="str">
        <f>IF(A152="","",IF(COUNTIFS('MP내역(적극)'!A:A,A152,'MP내역(적극)'!G:G,"&gt;"&amp;$F$2,'MP내역(적극)'!D:D,"&lt;&gt;"&amp;$H$2,'MP내역(적극)'!D:D,"&lt;&gt;"&amp;$I$2,'MP내역(적극)'!B:B,"&lt;&gt;현금",'MP내역(적극)'!B:B,"&lt;&gt;합계")=0,"O","X"))</f>
        <v/>
      </c>
      <c r="Q152" s="21" t="str">
        <f>IF(A152="","",IF(AND(ABS(I152-SUMIFS('MP내역(적극)'!G:G,'MP내역(적극)'!A:A,A152,'MP내역(적극)'!F:F,"Y"))&lt;0.001,ABS(H152-SUMIFS('MP내역(적극)'!G:G,'MP내역(적극)'!A:A,A152,'MP내역(적극)'!B:B,"&lt;&gt;합계"))&lt;0.001),"O","X"))</f>
        <v/>
      </c>
      <c r="R152" s="21" t="str">
        <f>IF(A152="","",IF(COUNTIFS('MP내역(적극)'!A:A,A152,'MP내역(적극)'!H:H,"X")=0,"O","X"))</f>
        <v/>
      </c>
      <c r="S152" s="20"/>
    </row>
    <row r="153" spans="11:19">
      <c r="K153" s="20"/>
      <c r="L153" s="21" t="str">
        <f t="shared" si="4"/>
        <v/>
      </c>
      <c r="M153" s="21" t="str">
        <f t="shared" si="5"/>
        <v/>
      </c>
      <c r="N153" s="21" t="str">
        <f>IF(A153="","",IFERROR(IF(J153&gt;VLOOKUP(A153,'포트변경내역(중립)'!A:J,10,0),"O","X"),""))</f>
        <v/>
      </c>
      <c r="O153" s="21" t="str">
        <f>IF(A153="","",COUNTIFS('MP내역(적극)'!$A:$A,A153)-COUNTIFS('MP내역(적극)'!$A:$A,A153,'MP내역(적극)'!$B:$B,"현금")-COUNTIFS('MP내역(적극)'!$A:$A,A153,'MP내역(적극)'!$B:$B,"예수금")-COUNTIFS('MP내역(적극)'!$A:$A,A153,'MP내역(적극)'!$B:$B,"예탁금")-COUNTIFS('MP내역(적극)'!$A:$A,A153,'MP내역(적극)'!$B:$B,"합계"))</f>
        <v/>
      </c>
      <c r="P153" s="21" t="str">
        <f>IF(A153="","",IF(COUNTIFS('MP내역(적극)'!A:A,A153,'MP내역(적극)'!G:G,"&gt;"&amp;$F$2,'MP내역(적극)'!D:D,"&lt;&gt;"&amp;$H$2,'MP내역(적극)'!D:D,"&lt;&gt;"&amp;$I$2,'MP내역(적극)'!B:B,"&lt;&gt;현금",'MP내역(적극)'!B:B,"&lt;&gt;합계")=0,"O","X"))</f>
        <v/>
      </c>
      <c r="Q153" s="21" t="str">
        <f>IF(A153="","",IF(AND(ABS(I153-SUMIFS('MP내역(적극)'!G:G,'MP내역(적극)'!A:A,A153,'MP내역(적극)'!F:F,"Y"))&lt;0.001,ABS(H153-SUMIFS('MP내역(적극)'!G:G,'MP내역(적극)'!A:A,A153,'MP내역(적극)'!B:B,"&lt;&gt;합계"))&lt;0.001),"O","X"))</f>
        <v/>
      </c>
      <c r="R153" s="21" t="str">
        <f>IF(A153="","",IF(COUNTIFS('MP내역(적극)'!A:A,A153,'MP내역(적극)'!H:H,"X")=0,"O","X"))</f>
        <v/>
      </c>
      <c r="S153" s="20"/>
    </row>
    <row r="154" spans="11:19">
      <c r="K154" s="20"/>
      <c r="L154" s="21" t="str">
        <f t="shared" si="4"/>
        <v/>
      </c>
      <c r="M154" s="21" t="str">
        <f t="shared" si="5"/>
        <v/>
      </c>
      <c r="N154" s="21" t="str">
        <f>IF(A154="","",IFERROR(IF(J154&gt;VLOOKUP(A154,'포트변경내역(중립)'!A:J,10,0),"O","X"),""))</f>
        <v/>
      </c>
      <c r="O154" s="21" t="str">
        <f>IF(A154="","",COUNTIFS('MP내역(적극)'!$A:$A,A154)-COUNTIFS('MP내역(적극)'!$A:$A,A154,'MP내역(적극)'!$B:$B,"현금")-COUNTIFS('MP내역(적극)'!$A:$A,A154,'MP내역(적극)'!$B:$B,"예수금")-COUNTIFS('MP내역(적극)'!$A:$A,A154,'MP내역(적극)'!$B:$B,"예탁금")-COUNTIFS('MP내역(적극)'!$A:$A,A154,'MP내역(적극)'!$B:$B,"합계"))</f>
        <v/>
      </c>
      <c r="P154" s="21" t="str">
        <f>IF(A154="","",IF(COUNTIFS('MP내역(적극)'!A:A,A154,'MP내역(적극)'!G:G,"&gt;"&amp;$F$2,'MP내역(적극)'!D:D,"&lt;&gt;"&amp;$H$2,'MP내역(적극)'!D:D,"&lt;&gt;"&amp;$I$2,'MP내역(적극)'!B:B,"&lt;&gt;현금",'MP내역(적극)'!B:B,"&lt;&gt;합계")=0,"O","X"))</f>
        <v/>
      </c>
      <c r="Q154" s="21" t="str">
        <f>IF(A154="","",IF(AND(ABS(I154-SUMIFS('MP내역(적극)'!G:G,'MP내역(적극)'!A:A,A154,'MP내역(적극)'!F:F,"Y"))&lt;0.001,ABS(H154-SUMIFS('MP내역(적극)'!G:G,'MP내역(적극)'!A:A,A154,'MP내역(적극)'!B:B,"&lt;&gt;합계"))&lt;0.001),"O","X"))</f>
        <v/>
      </c>
      <c r="R154" s="21" t="str">
        <f>IF(A154="","",IF(COUNTIFS('MP내역(적극)'!A:A,A154,'MP내역(적극)'!H:H,"X")=0,"O","X"))</f>
        <v/>
      </c>
      <c r="S154" s="20"/>
    </row>
    <row r="155" spans="11:19">
      <c r="K155" s="20"/>
      <c r="L155" s="21" t="str">
        <f t="shared" si="4"/>
        <v/>
      </c>
      <c r="M155" s="21" t="str">
        <f t="shared" si="5"/>
        <v/>
      </c>
      <c r="N155" s="21" t="str">
        <f>IF(A155="","",IFERROR(IF(J155&gt;VLOOKUP(A155,'포트변경내역(중립)'!A:J,10,0),"O","X"),""))</f>
        <v/>
      </c>
      <c r="O155" s="21" t="str">
        <f>IF(A155="","",COUNTIFS('MP내역(적극)'!$A:$A,A155)-COUNTIFS('MP내역(적극)'!$A:$A,A155,'MP내역(적극)'!$B:$B,"현금")-COUNTIFS('MP내역(적극)'!$A:$A,A155,'MP내역(적극)'!$B:$B,"예수금")-COUNTIFS('MP내역(적극)'!$A:$A,A155,'MP내역(적극)'!$B:$B,"예탁금")-COUNTIFS('MP내역(적극)'!$A:$A,A155,'MP내역(적극)'!$B:$B,"합계"))</f>
        <v/>
      </c>
      <c r="P155" s="21" t="str">
        <f>IF(A155="","",IF(COUNTIFS('MP내역(적극)'!A:A,A155,'MP내역(적극)'!G:G,"&gt;"&amp;$F$2,'MP내역(적극)'!D:D,"&lt;&gt;"&amp;$H$2,'MP내역(적극)'!D:D,"&lt;&gt;"&amp;$I$2,'MP내역(적극)'!B:B,"&lt;&gt;현금",'MP내역(적극)'!B:B,"&lt;&gt;합계")=0,"O","X"))</f>
        <v/>
      </c>
      <c r="Q155" s="21" t="str">
        <f>IF(A155="","",IF(AND(ABS(I155-SUMIFS('MP내역(적극)'!G:G,'MP내역(적극)'!A:A,A155,'MP내역(적극)'!F:F,"Y"))&lt;0.001,ABS(H155-SUMIFS('MP내역(적극)'!G:G,'MP내역(적극)'!A:A,A155,'MP내역(적극)'!B:B,"&lt;&gt;합계"))&lt;0.001),"O","X"))</f>
        <v/>
      </c>
      <c r="R155" s="21" t="str">
        <f>IF(A155="","",IF(COUNTIFS('MP내역(적극)'!A:A,A155,'MP내역(적극)'!H:H,"X")=0,"O","X"))</f>
        <v/>
      </c>
      <c r="S155" s="20"/>
    </row>
    <row r="156" spans="11:19">
      <c r="K156" s="20"/>
      <c r="L156" s="21" t="str">
        <f t="shared" si="4"/>
        <v/>
      </c>
      <c r="M156" s="21" t="str">
        <f t="shared" si="5"/>
        <v/>
      </c>
      <c r="N156" s="21" t="str">
        <f>IF(A156="","",IFERROR(IF(J156&gt;VLOOKUP(A156,'포트변경내역(중립)'!A:J,10,0),"O","X"),""))</f>
        <v/>
      </c>
      <c r="O156" s="21" t="str">
        <f>IF(A156="","",COUNTIFS('MP내역(적극)'!$A:$A,A156)-COUNTIFS('MP내역(적극)'!$A:$A,A156,'MP내역(적극)'!$B:$B,"현금")-COUNTIFS('MP내역(적극)'!$A:$A,A156,'MP내역(적극)'!$B:$B,"예수금")-COUNTIFS('MP내역(적극)'!$A:$A,A156,'MP내역(적극)'!$B:$B,"예탁금")-COUNTIFS('MP내역(적극)'!$A:$A,A156,'MP내역(적극)'!$B:$B,"합계"))</f>
        <v/>
      </c>
      <c r="P156" s="21" t="str">
        <f>IF(A156="","",IF(COUNTIFS('MP내역(적극)'!A:A,A156,'MP내역(적극)'!G:G,"&gt;"&amp;$F$2,'MP내역(적극)'!D:D,"&lt;&gt;"&amp;$H$2,'MP내역(적극)'!D:D,"&lt;&gt;"&amp;$I$2,'MP내역(적극)'!B:B,"&lt;&gt;현금",'MP내역(적극)'!B:B,"&lt;&gt;합계")=0,"O","X"))</f>
        <v/>
      </c>
      <c r="Q156" s="21" t="str">
        <f>IF(A156="","",IF(AND(ABS(I156-SUMIFS('MP내역(적극)'!G:G,'MP내역(적극)'!A:A,A156,'MP내역(적극)'!F:F,"Y"))&lt;0.001,ABS(H156-SUMIFS('MP내역(적극)'!G:G,'MP내역(적극)'!A:A,A156,'MP내역(적극)'!B:B,"&lt;&gt;합계"))&lt;0.001),"O","X"))</f>
        <v/>
      </c>
      <c r="R156" s="21" t="str">
        <f>IF(A156="","",IF(COUNTIFS('MP내역(적극)'!A:A,A156,'MP내역(적극)'!H:H,"X")=0,"O","X"))</f>
        <v/>
      </c>
      <c r="S156" s="20"/>
    </row>
    <row r="157" spans="11:19">
      <c r="K157" s="20"/>
      <c r="L157" s="21" t="str">
        <f t="shared" si="4"/>
        <v/>
      </c>
      <c r="M157" s="21" t="str">
        <f t="shared" si="5"/>
        <v/>
      </c>
      <c r="N157" s="21" t="str">
        <f>IF(A157="","",IFERROR(IF(J157&gt;VLOOKUP(A157,'포트변경내역(중립)'!A:J,10,0),"O","X"),""))</f>
        <v/>
      </c>
      <c r="O157" s="21" t="str">
        <f>IF(A157="","",COUNTIFS('MP내역(적극)'!$A:$A,A157)-COUNTIFS('MP내역(적극)'!$A:$A,A157,'MP내역(적극)'!$B:$B,"현금")-COUNTIFS('MP내역(적극)'!$A:$A,A157,'MP내역(적극)'!$B:$B,"예수금")-COUNTIFS('MP내역(적극)'!$A:$A,A157,'MP내역(적극)'!$B:$B,"예탁금")-COUNTIFS('MP내역(적극)'!$A:$A,A157,'MP내역(적극)'!$B:$B,"합계"))</f>
        <v/>
      </c>
      <c r="P157" s="21" t="str">
        <f>IF(A157="","",IF(COUNTIFS('MP내역(적극)'!A:A,A157,'MP내역(적극)'!G:G,"&gt;"&amp;$F$2,'MP내역(적극)'!D:D,"&lt;&gt;"&amp;$H$2,'MP내역(적극)'!D:D,"&lt;&gt;"&amp;$I$2,'MP내역(적극)'!B:B,"&lt;&gt;현금",'MP내역(적극)'!B:B,"&lt;&gt;합계")=0,"O","X"))</f>
        <v/>
      </c>
      <c r="Q157" s="21" t="str">
        <f>IF(A157="","",IF(AND(ABS(I157-SUMIFS('MP내역(적극)'!G:G,'MP내역(적극)'!A:A,A157,'MP내역(적극)'!F:F,"Y"))&lt;0.001,ABS(H157-SUMIFS('MP내역(적극)'!G:G,'MP내역(적극)'!A:A,A157,'MP내역(적극)'!B:B,"&lt;&gt;합계"))&lt;0.001),"O","X"))</f>
        <v/>
      </c>
      <c r="R157" s="21" t="str">
        <f>IF(A157="","",IF(COUNTIFS('MP내역(적극)'!A:A,A157,'MP내역(적극)'!H:H,"X")=0,"O","X"))</f>
        <v/>
      </c>
      <c r="S157" s="20"/>
    </row>
    <row r="158" spans="11:19">
      <c r="K158" s="20"/>
      <c r="L158" s="21" t="str">
        <f t="shared" si="4"/>
        <v/>
      </c>
      <c r="M158" s="21" t="str">
        <f t="shared" si="5"/>
        <v/>
      </c>
      <c r="N158" s="21" t="str">
        <f>IF(A158="","",IFERROR(IF(J158&gt;VLOOKUP(A158,'포트변경내역(중립)'!A:J,10,0),"O","X"),""))</f>
        <v/>
      </c>
      <c r="O158" s="21" t="str">
        <f>IF(A158="","",COUNTIFS('MP내역(적극)'!$A:$A,A158)-COUNTIFS('MP내역(적극)'!$A:$A,A158,'MP내역(적극)'!$B:$B,"현금")-COUNTIFS('MP내역(적극)'!$A:$A,A158,'MP내역(적극)'!$B:$B,"예수금")-COUNTIFS('MP내역(적극)'!$A:$A,A158,'MP내역(적극)'!$B:$B,"예탁금")-COUNTIFS('MP내역(적극)'!$A:$A,A158,'MP내역(적극)'!$B:$B,"합계"))</f>
        <v/>
      </c>
      <c r="P158" s="21" t="str">
        <f>IF(A158="","",IF(COUNTIFS('MP내역(적극)'!A:A,A158,'MP내역(적극)'!G:G,"&gt;"&amp;$F$2,'MP내역(적극)'!D:D,"&lt;&gt;"&amp;$H$2,'MP내역(적극)'!D:D,"&lt;&gt;"&amp;$I$2,'MP내역(적극)'!B:B,"&lt;&gt;현금",'MP내역(적극)'!B:B,"&lt;&gt;합계")=0,"O","X"))</f>
        <v/>
      </c>
      <c r="Q158" s="21" t="str">
        <f>IF(A158="","",IF(AND(ABS(I158-SUMIFS('MP내역(적극)'!G:G,'MP내역(적극)'!A:A,A158,'MP내역(적극)'!F:F,"Y"))&lt;0.001,ABS(H158-SUMIFS('MP내역(적극)'!G:G,'MP내역(적극)'!A:A,A158,'MP내역(적극)'!B:B,"&lt;&gt;합계"))&lt;0.001),"O","X"))</f>
        <v/>
      </c>
      <c r="R158" s="21" t="str">
        <f>IF(A158="","",IF(COUNTIFS('MP내역(적극)'!A:A,A158,'MP내역(적극)'!H:H,"X")=0,"O","X"))</f>
        <v/>
      </c>
      <c r="S158" s="20"/>
    </row>
    <row r="159" spans="11:19">
      <c r="K159" s="20"/>
      <c r="L159" s="21" t="str">
        <f t="shared" si="4"/>
        <v/>
      </c>
      <c r="M159" s="21" t="str">
        <f t="shared" si="5"/>
        <v/>
      </c>
      <c r="N159" s="21" t="str">
        <f>IF(A159="","",IFERROR(IF(J159&gt;VLOOKUP(A159,'포트변경내역(중립)'!A:J,10,0),"O","X"),""))</f>
        <v/>
      </c>
      <c r="O159" s="21" t="str">
        <f>IF(A159="","",COUNTIFS('MP내역(적극)'!$A:$A,A159)-COUNTIFS('MP내역(적극)'!$A:$A,A159,'MP내역(적극)'!$B:$B,"현금")-COUNTIFS('MP내역(적극)'!$A:$A,A159,'MP내역(적극)'!$B:$B,"예수금")-COUNTIFS('MP내역(적극)'!$A:$A,A159,'MP내역(적극)'!$B:$B,"예탁금")-COUNTIFS('MP내역(적극)'!$A:$A,A159,'MP내역(적극)'!$B:$B,"합계"))</f>
        <v/>
      </c>
      <c r="P159" s="21" t="str">
        <f>IF(A159="","",IF(COUNTIFS('MP내역(적극)'!A:A,A159,'MP내역(적극)'!G:G,"&gt;"&amp;$F$2,'MP내역(적극)'!D:D,"&lt;&gt;"&amp;$H$2,'MP내역(적극)'!D:D,"&lt;&gt;"&amp;$I$2,'MP내역(적극)'!B:B,"&lt;&gt;현금",'MP내역(적극)'!B:B,"&lt;&gt;합계")=0,"O","X"))</f>
        <v/>
      </c>
      <c r="Q159" s="21" t="str">
        <f>IF(A159="","",IF(AND(ABS(I159-SUMIFS('MP내역(적극)'!G:G,'MP내역(적극)'!A:A,A159,'MP내역(적극)'!F:F,"Y"))&lt;0.001,ABS(H159-SUMIFS('MP내역(적극)'!G:G,'MP내역(적극)'!A:A,A159,'MP내역(적극)'!B:B,"&lt;&gt;합계"))&lt;0.001),"O","X"))</f>
        <v/>
      </c>
      <c r="R159" s="21" t="str">
        <f>IF(A159="","",IF(COUNTIFS('MP내역(적극)'!A:A,A159,'MP내역(적극)'!H:H,"X")=0,"O","X"))</f>
        <v/>
      </c>
      <c r="S159" s="20"/>
    </row>
    <row r="160" spans="11:19">
      <c r="K160" s="20"/>
      <c r="L160" s="21" t="str">
        <f t="shared" si="4"/>
        <v/>
      </c>
      <c r="M160" s="21" t="str">
        <f t="shared" si="5"/>
        <v/>
      </c>
      <c r="N160" s="21" t="str">
        <f>IF(A160="","",IFERROR(IF(J160&gt;VLOOKUP(A160,'포트변경내역(중립)'!A:J,10,0),"O","X"),""))</f>
        <v/>
      </c>
      <c r="O160" s="21" t="str">
        <f>IF(A160="","",COUNTIFS('MP내역(적극)'!$A:$A,A160)-COUNTIFS('MP내역(적극)'!$A:$A,A160,'MP내역(적극)'!$B:$B,"현금")-COUNTIFS('MP내역(적극)'!$A:$A,A160,'MP내역(적극)'!$B:$B,"예수금")-COUNTIFS('MP내역(적극)'!$A:$A,A160,'MP내역(적극)'!$B:$B,"예탁금")-COUNTIFS('MP내역(적극)'!$A:$A,A160,'MP내역(적극)'!$B:$B,"합계"))</f>
        <v/>
      </c>
      <c r="P160" s="21" t="str">
        <f>IF(A160="","",IF(COUNTIFS('MP내역(적극)'!A:A,A160,'MP내역(적극)'!G:G,"&gt;"&amp;$F$2,'MP내역(적극)'!D:D,"&lt;&gt;"&amp;$H$2,'MP내역(적극)'!D:D,"&lt;&gt;"&amp;$I$2,'MP내역(적극)'!B:B,"&lt;&gt;현금",'MP내역(적극)'!B:B,"&lt;&gt;합계")=0,"O","X"))</f>
        <v/>
      </c>
      <c r="Q160" s="21" t="str">
        <f>IF(A160="","",IF(AND(ABS(I160-SUMIFS('MP내역(적극)'!G:G,'MP내역(적극)'!A:A,A160,'MP내역(적극)'!F:F,"Y"))&lt;0.001,ABS(H160-SUMIFS('MP내역(적극)'!G:G,'MP내역(적극)'!A:A,A160,'MP내역(적극)'!B:B,"&lt;&gt;합계"))&lt;0.001),"O","X"))</f>
        <v/>
      </c>
      <c r="R160" s="21" t="str">
        <f>IF(A160="","",IF(COUNTIFS('MP내역(적극)'!A:A,A160,'MP내역(적극)'!H:H,"X")=0,"O","X"))</f>
        <v/>
      </c>
      <c r="S160" s="20"/>
    </row>
    <row r="161" spans="11:19">
      <c r="K161" s="20"/>
      <c r="L161" s="21" t="str">
        <f t="shared" si="4"/>
        <v/>
      </c>
      <c r="M161" s="21" t="str">
        <f t="shared" si="5"/>
        <v/>
      </c>
      <c r="N161" s="21" t="str">
        <f>IF(A161="","",IFERROR(IF(J161&gt;VLOOKUP(A161,'포트변경내역(중립)'!A:J,10,0),"O","X"),""))</f>
        <v/>
      </c>
      <c r="O161" s="21" t="str">
        <f>IF(A161="","",COUNTIFS('MP내역(적극)'!$A:$A,A161)-COUNTIFS('MP내역(적극)'!$A:$A,A161,'MP내역(적극)'!$B:$B,"현금")-COUNTIFS('MP내역(적극)'!$A:$A,A161,'MP내역(적극)'!$B:$B,"예수금")-COUNTIFS('MP내역(적극)'!$A:$A,A161,'MP내역(적극)'!$B:$B,"예탁금")-COUNTIFS('MP내역(적극)'!$A:$A,A161,'MP내역(적극)'!$B:$B,"합계"))</f>
        <v/>
      </c>
      <c r="P161" s="21" t="str">
        <f>IF(A161="","",IF(COUNTIFS('MP내역(적극)'!A:A,A161,'MP내역(적극)'!G:G,"&gt;"&amp;$F$2,'MP내역(적극)'!D:D,"&lt;&gt;"&amp;$H$2,'MP내역(적극)'!D:D,"&lt;&gt;"&amp;$I$2,'MP내역(적극)'!B:B,"&lt;&gt;현금",'MP내역(적극)'!B:B,"&lt;&gt;합계")=0,"O","X"))</f>
        <v/>
      </c>
      <c r="Q161" s="21" t="str">
        <f>IF(A161="","",IF(AND(ABS(I161-SUMIFS('MP내역(적극)'!G:G,'MP내역(적극)'!A:A,A161,'MP내역(적극)'!F:F,"Y"))&lt;0.001,ABS(H161-SUMIFS('MP내역(적극)'!G:G,'MP내역(적극)'!A:A,A161,'MP내역(적극)'!B:B,"&lt;&gt;합계"))&lt;0.001),"O","X"))</f>
        <v/>
      </c>
      <c r="R161" s="21" t="str">
        <f>IF(A161="","",IF(COUNTIFS('MP내역(적극)'!A:A,A161,'MP내역(적극)'!H:H,"X")=0,"O","X"))</f>
        <v/>
      </c>
      <c r="S161" s="20"/>
    </row>
    <row r="162" spans="11:19">
      <c r="K162" s="20"/>
      <c r="L162" s="21" t="str">
        <f t="shared" si="4"/>
        <v/>
      </c>
      <c r="M162" s="21" t="str">
        <f t="shared" si="5"/>
        <v/>
      </c>
      <c r="N162" s="21" t="str">
        <f>IF(A162="","",IFERROR(IF(J162&gt;VLOOKUP(A162,'포트변경내역(중립)'!A:J,10,0),"O","X"),""))</f>
        <v/>
      </c>
      <c r="O162" s="21" t="str">
        <f>IF(A162="","",COUNTIFS('MP내역(적극)'!$A:$A,A162)-COUNTIFS('MP내역(적극)'!$A:$A,A162,'MP내역(적극)'!$B:$B,"현금")-COUNTIFS('MP내역(적극)'!$A:$A,A162,'MP내역(적극)'!$B:$B,"예수금")-COUNTIFS('MP내역(적극)'!$A:$A,A162,'MP내역(적극)'!$B:$B,"예탁금")-COUNTIFS('MP내역(적극)'!$A:$A,A162,'MP내역(적극)'!$B:$B,"합계"))</f>
        <v/>
      </c>
      <c r="P162" s="21" t="str">
        <f>IF(A162="","",IF(COUNTIFS('MP내역(적극)'!A:A,A162,'MP내역(적극)'!G:G,"&gt;"&amp;$F$2,'MP내역(적극)'!D:D,"&lt;&gt;"&amp;$H$2,'MP내역(적극)'!D:D,"&lt;&gt;"&amp;$I$2,'MP내역(적극)'!B:B,"&lt;&gt;현금",'MP내역(적극)'!B:B,"&lt;&gt;합계")=0,"O","X"))</f>
        <v/>
      </c>
      <c r="Q162" s="21" t="str">
        <f>IF(A162="","",IF(AND(ABS(I162-SUMIFS('MP내역(적극)'!G:G,'MP내역(적극)'!A:A,A162,'MP내역(적극)'!F:F,"Y"))&lt;0.001,ABS(H162-SUMIFS('MP내역(적극)'!G:G,'MP내역(적극)'!A:A,A162,'MP내역(적극)'!B:B,"&lt;&gt;합계"))&lt;0.001),"O","X"))</f>
        <v/>
      </c>
      <c r="R162" s="21" t="str">
        <f>IF(A162="","",IF(COUNTIFS('MP내역(적극)'!A:A,A162,'MP내역(적극)'!H:H,"X")=0,"O","X"))</f>
        <v/>
      </c>
      <c r="S162" s="20"/>
    </row>
    <row r="163" spans="11:19">
      <c r="K163" s="20"/>
      <c r="L163" s="21" t="str">
        <f t="shared" si="4"/>
        <v/>
      </c>
      <c r="M163" s="21" t="str">
        <f t="shared" si="5"/>
        <v/>
      </c>
      <c r="N163" s="21" t="str">
        <f>IF(A163="","",IFERROR(IF(J163&gt;VLOOKUP(A163,'포트변경내역(중립)'!A:J,10,0),"O","X"),""))</f>
        <v/>
      </c>
      <c r="O163" s="21" t="str">
        <f>IF(A163="","",COUNTIFS('MP내역(적극)'!$A:$A,A163)-COUNTIFS('MP내역(적극)'!$A:$A,A163,'MP내역(적극)'!$B:$B,"현금")-COUNTIFS('MP내역(적극)'!$A:$A,A163,'MP내역(적극)'!$B:$B,"예수금")-COUNTIFS('MP내역(적극)'!$A:$A,A163,'MP내역(적극)'!$B:$B,"예탁금")-COUNTIFS('MP내역(적극)'!$A:$A,A163,'MP내역(적극)'!$B:$B,"합계"))</f>
        <v/>
      </c>
      <c r="P163" s="21" t="str">
        <f>IF(A163="","",IF(COUNTIFS('MP내역(적극)'!A:A,A163,'MP내역(적극)'!G:G,"&gt;"&amp;$F$2,'MP내역(적극)'!D:D,"&lt;&gt;"&amp;$H$2,'MP내역(적극)'!D:D,"&lt;&gt;"&amp;$I$2,'MP내역(적극)'!B:B,"&lt;&gt;현금",'MP내역(적극)'!B:B,"&lt;&gt;합계")=0,"O","X"))</f>
        <v/>
      </c>
      <c r="Q163" s="21" t="str">
        <f>IF(A163="","",IF(AND(ABS(I163-SUMIFS('MP내역(적극)'!G:G,'MP내역(적극)'!A:A,A163,'MP내역(적극)'!F:F,"Y"))&lt;0.001,ABS(H163-SUMIFS('MP내역(적극)'!G:G,'MP내역(적극)'!A:A,A163,'MP내역(적극)'!B:B,"&lt;&gt;합계"))&lt;0.001),"O","X"))</f>
        <v/>
      </c>
      <c r="R163" s="21" t="str">
        <f>IF(A163="","",IF(COUNTIFS('MP내역(적극)'!A:A,A163,'MP내역(적극)'!H:H,"X")=0,"O","X"))</f>
        <v/>
      </c>
      <c r="S163" s="20"/>
    </row>
    <row r="164" spans="11:19">
      <c r="K164" s="20"/>
      <c r="L164" s="21" t="str">
        <f t="shared" si="4"/>
        <v/>
      </c>
      <c r="M164" s="21" t="str">
        <f t="shared" si="5"/>
        <v/>
      </c>
      <c r="N164" s="21" t="str">
        <f>IF(A164="","",IFERROR(IF(J164&gt;VLOOKUP(A164,'포트변경내역(중립)'!A:J,10,0),"O","X"),""))</f>
        <v/>
      </c>
      <c r="O164" s="21" t="str">
        <f>IF(A164="","",COUNTIFS('MP내역(적극)'!$A:$A,A164)-COUNTIFS('MP내역(적극)'!$A:$A,A164,'MP내역(적극)'!$B:$B,"현금")-COUNTIFS('MP내역(적극)'!$A:$A,A164,'MP내역(적극)'!$B:$B,"예수금")-COUNTIFS('MP내역(적극)'!$A:$A,A164,'MP내역(적극)'!$B:$B,"예탁금")-COUNTIFS('MP내역(적극)'!$A:$A,A164,'MP내역(적극)'!$B:$B,"합계"))</f>
        <v/>
      </c>
      <c r="P164" s="21" t="str">
        <f>IF(A164="","",IF(COUNTIFS('MP내역(적극)'!A:A,A164,'MP내역(적극)'!G:G,"&gt;"&amp;$F$2,'MP내역(적극)'!D:D,"&lt;&gt;"&amp;$H$2,'MP내역(적극)'!D:D,"&lt;&gt;"&amp;$I$2,'MP내역(적극)'!B:B,"&lt;&gt;현금",'MP내역(적극)'!B:B,"&lt;&gt;합계")=0,"O","X"))</f>
        <v/>
      </c>
      <c r="Q164" s="21" t="str">
        <f>IF(A164="","",IF(AND(ABS(I164-SUMIFS('MP내역(적극)'!G:G,'MP내역(적극)'!A:A,A164,'MP내역(적극)'!F:F,"Y"))&lt;0.001,ABS(H164-SUMIFS('MP내역(적극)'!G:G,'MP내역(적극)'!A:A,A164,'MP내역(적극)'!B:B,"&lt;&gt;합계"))&lt;0.001),"O","X"))</f>
        <v/>
      </c>
      <c r="R164" s="21" t="str">
        <f>IF(A164="","",IF(COUNTIFS('MP내역(적극)'!A:A,A164,'MP내역(적극)'!H:H,"X")=0,"O","X"))</f>
        <v/>
      </c>
      <c r="S164" s="20"/>
    </row>
    <row r="165" spans="11:19">
      <c r="K165" s="20"/>
      <c r="L165" s="21" t="str">
        <f t="shared" si="4"/>
        <v/>
      </c>
      <c r="M165" s="21" t="str">
        <f t="shared" si="5"/>
        <v/>
      </c>
      <c r="N165" s="21" t="str">
        <f>IF(A165="","",IFERROR(IF(J165&gt;VLOOKUP(A165,'포트변경내역(중립)'!A:J,10,0),"O","X"),""))</f>
        <v/>
      </c>
      <c r="O165" s="21" t="str">
        <f>IF(A165="","",COUNTIFS('MP내역(적극)'!$A:$A,A165)-COUNTIFS('MP내역(적극)'!$A:$A,A165,'MP내역(적극)'!$B:$B,"현금")-COUNTIFS('MP내역(적극)'!$A:$A,A165,'MP내역(적극)'!$B:$B,"예수금")-COUNTIFS('MP내역(적극)'!$A:$A,A165,'MP내역(적극)'!$B:$B,"예탁금")-COUNTIFS('MP내역(적극)'!$A:$A,A165,'MP내역(적극)'!$B:$B,"합계"))</f>
        <v/>
      </c>
      <c r="P165" s="21" t="str">
        <f>IF(A165="","",IF(COUNTIFS('MP내역(적극)'!A:A,A165,'MP내역(적극)'!G:G,"&gt;"&amp;$F$2,'MP내역(적극)'!D:D,"&lt;&gt;"&amp;$H$2,'MP내역(적극)'!D:D,"&lt;&gt;"&amp;$I$2,'MP내역(적극)'!B:B,"&lt;&gt;현금",'MP내역(적극)'!B:B,"&lt;&gt;합계")=0,"O","X"))</f>
        <v/>
      </c>
      <c r="Q165" s="21" t="str">
        <f>IF(A165="","",IF(AND(ABS(I165-SUMIFS('MP내역(적극)'!G:G,'MP내역(적극)'!A:A,A165,'MP내역(적극)'!F:F,"Y"))&lt;0.001,ABS(H165-SUMIFS('MP내역(적극)'!G:G,'MP내역(적극)'!A:A,A165,'MP내역(적극)'!B:B,"&lt;&gt;합계"))&lt;0.001),"O","X"))</f>
        <v/>
      </c>
      <c r="R165" s="21" t="str">
        <f>IF(A165="","",IF(COUNTIFS('MP내역(적극)'!A:A,A165,'MP내역(적극)'!H:H,"X")=0,"O","X"))</f>
        <v/>
      </c>
      <c r="S165" s="20"/>
    </row>
    <row r="166" spans="11:19">
      <c r="K166" s="20"/>
      <c r="L166" s="21" t="str">
        <f t="shared" si="4"/>
        <v/>
      </c>
      <c r="M166" s="21" t="str">
        <f t="shared" si="5"/>
        <v/>
      </c>
      <c r="N166" s="21" t="str">
        <f>IF(A166="","",IFERROR(IF(J166&gt;VLOOKUP(A166,'포트변경내역(중립)'!A:J,10,0),"O","X"),""))</f>
        <v/>
      </c>
      <c r="O166" s="21" t="str">
        <f>IF(A166="","",COUNTIFS('MP내역(적극)'!$A:$A,A166)-COUNTIFS('MP내역(적극)'!$A:$A,A166,'MP내역(적극)'!$B:$B,"현금")-COUNTIFS('MP내역(적극)'!$A:$A,A166,'MP내역(적극)'!$B:$B,"예수금")-COUNTIFS('MP내역(적극)'!$A:$A,A166,'MP내역(적극)'!$B:$B,"예탁금")-COUNTIFS('MP내역(적극)'!$A:$A,A166,'MP내역(적극)'!$B:$B,"합계"))</f>
        <v/>
      </c>
      <c r="P166" s="21" t="str">
        <f>IF(A166="","",IF(COUNTIFS('MP내역(적극)'!A:A,A166,'MP내역(적극)'!G:G,"&gt;"&amp;$F$2,'MP내역(적극)'!D:D,"&lt;&gt;"&amp;$H$2,'MP내역(적극)'!D:D,"&lt;&gt;"&amp;$I$2,'MP내역(적극)'!B:B,"&lt;&gt;현금",'MP내역(적극)'!B:B,"&lt;&gt;합계")=0,"O","X"))</f>
        <v/>
      </c>
      <c r="Q166" s="21" t="str">
        <f>IF(A166="","",IF(AND(ABS(I166-SUMIFS('MP내역(적극)'!G:G,'MP내역(적극)'!A:A,A166,'MP내역(적극)'!F:F,"Y"))&lt;0.001,ABS(H166-SUMIFS('MP내역(적극)'!G:G,'MP내역(적극)'!A:A,A166,'MP내역(적극)'!B:B,"&lt;&gt;합계"))&lt;0.001),"O","X"))</f>
        <v/>
      </c>
      <c r="R166" s="21" t="str">
        <f>IF(A166="","",IF(COUNTIFS('MP내역(적극)'!A:A,A166,'MP내역(적극)'!H:H,"X")=0,"O","X"))</f>
        <v/>
      </c>
      <c r="S166" s="20"/>
    </row>
    <row r="167" spans="11:19">
      <c r="K167" s="20"/>
      <c r="L167" s="21" t="str">
        <f t="shared" si="4"/>
        <v/>
      </c>
      <c r="M167" s="21" t="str">
        <f t="shared" si="5"/>
        <v/>
      </c>
      <c r="N167" s="21" t="str">
        <f>IF(A167="","",IFERROR(IF(J167&gt;VLOOKUP(A167,'포트변경내역(중립)'!A:J,10,0),"O","X"),""))</f>
        <v/>
      </c>
      <c r="O167" s="21" t="str">
        <f>IF(A167="","",COUNTIFS('MP내역(적극)'!$A:$A,A167)-COUNTIFS('MP내역(적극)'!$A:$A,A167,'MP내역(적극)'!$B:$B,"현금")-COUNTIFS('MP내역(적극)'!$A:$A,A167,'MP내역(적극)'!$B:$B,"예수금")-COUNTIFS('MP내역(적극)'!$A:$A,A167,'MP내역(적극)'!$B:$B,"예탁금")-COUNTIFS('MP내역(적극)'!$A:$A,A167,'MP내역(적극)'!$B:$B,"합계"))</f>
        <v/>
      </c>
      <c r="P167" s="21" t="str">
        <f>IF(A167="","",IF(COUNTIFS('MP내역(적극)'!A:A,A167,'MP내역(적극)'!G:G,"&gt;"&amp;$F$2,'MP내역(적극)'!D:D,"&lt;&gt;"&amp;$H$2,'MP내역(적극)'!D:D,"&lt;&gt;"&amp;$I$2,'MP내역(적극)'!B:B,"&lt;&gt;현금",'MP내역(적극)'!B:B,"&lt;&gt;합계")=0,"O","X"))</f>
        <v/>
      </c>
      <c r="Q167" s="21" t="str">
        <f>IF(A167="","",IF(AND(ABS(I167-SUMIFS('MP내역(적극)'!G:G,'MP내역(적극)'!A:A,A167,'MP내역(적극)'!F:F,"Y"))&lt;0.001,ABS(H167-SUMIFS('MP내역(적극)'!G:G,'MP내역(적극)'!A:A,A167,'MP내역(적극)'!B:B,"&lt;&gt;합계"))&lt;0.001),"O","X"))</f>
        <v/>
      </c>
      <c r="R167" s="21" t="str">
        <f>IF(A167="","",IF(COUNTIFS('MP내역(적극)'!A:A,A167,'MP내역(적극)'!H:H,"X")=0,"O","X"))</f>
        <v/>
      </c>
      <c r="S167" s="20"/>
    </row>
    <row r="168" spans="11:19">
      <c r="K168" s="20"/>
      <c r="L168" s="21" t="str">
        <f t="shared" si="4"/>
        <v/>
      </c>
      <c r="M168" s="21" t="str">
        <f t="shared" si="5"/>
        <v/>
      </c>
      <c r="N168" s="21" t="str">
        <f>IF(A168="","",IFERROR(IF(J168&gt;VLOOKUP(A168,'포트변경내역(중립)'!A:J,10,0),"O","X"),""))</f>
        <v/>
      </c>
      <c r="O168" s="21" t="str">
        <f>IF(A168="","",COUNTIFS('MP내역(적극)'!$A:$A,A168)-COUNTIFS('MP내역(적극)'!$A:$A,A168,'MP내역(적극)'!$B:$B,"현금")-COUNTIFS('MP내역(적극)'!$A:$A,A168,'MP내역(적극)'!$B:$B,"예수금")-COUNTIFS('MP내역(적극)'!$A:$A,A168,'MP내역(적극)'!$B:$B,"예탁금")-COUNTIFS('MP내역(적극)'!$A:$A,A168,'MP내역(적극)'!$B:$B,"합계"))</f>
        <v/>
      </c>
      <c r="P168" s="21" t="str">
        <f>IF(A168="","",IF(COUNTIFS('MP내역(적극)'!A:A,A168,'MP내역(적극)'!G:G,"&gt;"&amp;$F$2,'MP내역(적극)'!D:D,"&lt;&gt;"&amp;$H$2,'MP내역(적극)'!D:D,"&lt;&gt;"&amp;$I$2,'MP내역(적극)'!B:B,"&lt;&gt;현금",'MP내역(적극)'!B:B,"&lt;&gt;합계")=0,"O","X"))</f>
        <v/>
      </c>
      <c r="Q168" s="21" t="str">
        <f>IF(A168="","",IF(AND(ABS(I168-SUMIFS('MP내역(적극)'!G:G,'MP내역(적극)'!A:A,A168,'MP내역(적극)'!F:F,"Y"))&lt;0.001,ABS(H168-SUMIFS('MP내역(적극)'!G:G,'MP내역(적극)'!A:A,A168,'MP내역(적극)'!B:B,"&lt;&gt;합계"))&lt;0.001),"O","X"))</f>
        <v/>
      </c>
      <c r="R168" s="21" t="str">
        <f>IF(A168="","",IF(COUNTIFS('MP내역(적극)'!A:A,A168,'MP내역(적극)'!H:H,"X")=0,"O","X"))</f>
        <v/>
      </c>
      <c r="S168" s="20"/>
    </row>
    <row r="169" spans="11:19">
      <c r="K169" s="20"/>
      <c r="L169" s="21" t="str">
        <f t="shared" si="4"/>
        <v/>
      </c>
      <c r="M169" s="21" t="str">
        <f t="shared" si="5"/>
        <v/>
      </c>
      <c r="N169" s="21" t="str">
        <f>IF(A169="","",IFERROR(IF(J169&gt;VLOOKUP(A169,'포트변경내역(중립)'!A:J,10,0),"O","X"),""))</f>
        <v/>
      </c>
      <c r="O169" s="21" t="str">
        <f>IF(A169="","",COUNTIFS('MP내역(적극)'!$A:$A,A169)-COUNTIFS('MP내역(적극)'!$A:$A,A169,'MP내역(적극)'!$B:$B,"현금")-COUNTIFS('MP내역(적극)'!$A:$A,A169,'MP내역(적극)'!$B:$B,"예수금")-COUNTIFS('MP내역(적극)'!$A:$A,A169,'MP내역(적극)'!$B:$B,"예탁금")-COUNTIFS('MP내역(적극)'!$A:$A,A169,'MP내역(적극)'!$B:$B,"합계"))</f>
        <v/>
      </c>
      <c r="P169" s="21" t="str">
        <f>IF(A169="","",IF(COUNTIFS('MP내역(적극)'!A:A,A169,'MP내역(적극)'!G:G,"&gt;"&amp;$F$2,'MP내역(적극)'!D:D,"&lt;&gt;"&amp;$H$2,'MP내역(적극)'!D:D,"&lt;&gt;"&amp;$I$2,'MP내역(적극)'!B:B,"&lt;&gt;현금",'MP내역(적극)'!B:B,"&lt;&gt;합계")=0,"O","X"))</f>
        <v/>
      </c>
      <c r="Q169" s="21" t="str">
        <f>IF(A169="","",IF(AND(ABS(I169-SUMIFS('MP내역(적극)'!G:G,'MP내역(적극)'!A:A,A169,'MP내역(적극)'!F:F,"Y"))&lt;0.001,ABS(H169-SUMIFS('MP내역(적극)'!G:G,'MP내역(적극)'!A:A,A169,'MP내역(적극)'!B:B,"&lt;&gt;합계"))&lt;0.001),"O","X"))</f>
        <v/>
      </c>
      <c r="R169" s="21" t="str">
        <f>IF(A169="","",IF(COUNTIFS('MP내역(적극)'!A:A,A169,'MP내역(적극)'!H:H,"X")=0,"O","X"))</f>
        <v/>
      </c>
      <c r="S169" s="20"/>
    </row>
    <row r="170" spans="11:19">
      <c r="K170" s="20"/>
      <c r="L170" s="21" t="str">
        <f t="shared" si="4"/>
        <v/>
      </c>
      <c r="M170" s="21" t="str">
        <f t="shared" si="5"/>
        <v/>
      </c>
      <c r="N170" s="21" t="str">
        <f>IF(A170="","",IFERROR(IF(J170&gt;VLOOKUP(A170,'포트변경내역(중립)'!A:J,10,0),"O","X"),""))</f>
        <v/>
      </c>
      <c r="O170" s="21" t="str">
        <f>IF(A170="","",COUNTIFS('MP내역(적극)'!$A:$A,A170)-COUNTIFS('MP내역(적극)'!$A:$A,A170,'MP내역(적극)'!$B:$B,"현금")-COUNTIFS('MP내역(적극)'!$A:$A,A170,'MP내역(적극)'!$B:$B,"예수금")-COUNTIFS('MP내역(적극)'!$A:$A,A170,'MP내역(적극)'!$B:$B,"예탁금")-COUNTIFS('MP내역(적극)'!$A:$A,A170,'MP내역(적극)'!$B:$B,"합계"))</f>
        <v/>
      </c>
      <c r="P170" s="21" t="str">
        <f>IF(A170="","",IF(COUNTIFS('MP내역(적극)'!A:A,A170,'MP내역(적극)'!G:G,"&gt;"&amp;$F$2,'MP내역(적극)'!D:D,"&lt;&gt;"&amp;$H$2,'MP내역(적극)'!D:D,"&lt;&gt;"&amp;$I$2,'MP내역(적극)'!B:B,"&lt;&gt;현금",'MP내역(적극)'!B:B,"&lt;&gt;합계")=0,"O","X"))</f>
        <v/>
      </c>
      <c r="Q170" s="21" t="str">
        <f>IF(A170="","",IF(AND(ABS(I170-SUMIFS('MP내역(적극)'!G:G,'MP내역(적극)'!A:A,A170,'MP내역(적극)'!F:F,"Y"))&lt;0.001,ABS(H170-SUMIFS('MP내역(적극)'!G:G,'MP내역(적극)'!A:A,A170,'MP내역(적극)'!B:B,"&lt;&gt;합계"))&lt;0.001),"O","X"))</f>
        <v/>
      </c>
      <c r="R170" s="21" t="str">
        <f>IF(A170="","",IF(COUNTIFS('MP내역(적극)'!A:A,A170,'MP내역(적극)'!H:H,"X")=0,"O","X"))</f>
        <v/>
      </c>
      <c r="S170" s="20"/>
    </row>
    <row r="171" spans="11:19">
      <c r="K171" s="20"/>
      <c r="L171" s="21" t="str">
        <f t="shared" si="4"/>
        <v/>
      </c>
      <c r="M171" s="21" t="str">
        <f t="shared" si="5"/>
        <v/>
      </c>
      <c r="N171" s="21" t="str">
        <f>IF(A171="","",IFERROR(IF(J171&gt;VLOOKUP(A171,'포트변경내역(중립)'!A:J,10,0),"O","X"),""))</f>
        <v/>
      </c>
      <c r="O171" s="21" t="str">
        <f>IF(A171="","",COUNTIFS('MP내역(적극)'!$A:$A,A171)-COUNTIFS('MP내역(적극)'!$A:$A,A171,'MP내역(적극)'!$B:$B,"현금")-COUNTIFS('MP내역(적극)'!$A:$A,A171,'MP내역(적극)'!$B:$B,"예수금")-COUNTIFS('MP내역(적극)'!$A:$A,A171,'MP내역(적극)'!$B:$B,"예탁금")-COUNTIFS('MP내역(적극)'!$A:$A,A171,'MP내역(적극)'!$B:$B,"합계"))</f>
        <v/>
      </c>
      <c r="P171" s="21" t="str">
        <f>IF(A171="","",IF(COUNTIFS('MP내역(적극)'!A:A,A171,'MP내역(적극)'!G:G,"&gt;"&amp;$F$2,'MP내역(적극)'!D:D,"&lt;&gt;"&amp;$H$2,'MP내역(적극)'!D:D,"&lt;&gt;"&amp;$I$2,'MP내역(적극)'!B:B,"&lt;&gt;현금",'MP내역(적극)'!B:B,"&lt;&gt;합계")=0,"O","X"))</f>
        <v/>
      </c>
      <c r="Q171" s="21" t="str">
        <f>IF(A171="","",IF(AND(ABS(I171-SUMIFS('MP내역(적극)'!G:G,'MP내역(적극)'!A:A,A171,'MP내역(적극)'!F:F,"Y"))&lt;0.001,ABS(H171-SUMIFS('MP내역(적극)'!G:G,'MP내역(적극)'!A:A,A171,'MP내역(적극)'!B:B,"&lt;&gt;합계"))&lt;0.001),"O","X"))</f>
        <v/>
      </c>
      <c r="R171" s="21" t="str">
        <f>IF(A171="","",IF(COUNTIFS('MP내역(적극)'!A:A,A171,'MP내역(적극)'!H:H,"X")=0,"O","X"))</f>
        <v/>
      </c>
      <c r="S171" s="20"/>
    </row>
    <row r="172" spans="11:19">
      <c r="K172" s="20"/>
      <c r="L172" s="21" t="str">
        <f t="shared" si="4"/>
        <v/>
      </c>
      <c r="M172" s="21" t="str">
        <f t="shared" si="5"/>
        <v/>
      </c>
      <c r="N172" s="21" t="str">
        <f>IF(A172="","",IFERROR(IF(J172&gt;VLOOKUP(A172,'포트변경내역(중립)'!A:J,10,0),"O","X"),""))</f>
        <v/>
      </c>
      <c r="O172" s="21" t="str">
        <f>IF(A172="","",COUNTIFS('MP내역(적극)'!$A:$A,A172)-COUNTIFS('MP내역(적극)'!$A:$A,A172,'MP내역(적극)'!$B:$B,"현금")-COUNTIFS('MP내역(적극)'!$A:$A,A172,'MP내역(적극)'!$B:$B,"예수금")-COUNTIFS('MP내역(적극)'!$A:$A,A172,'MP내역(적극)'!$B:$B,"예탁금")-COUNTIFS('MP내역(적극)'!$A:$A,A172,'MP내역(적극)'!$B:$B,"합계"))</f>
        <v/>
      </c>
      <c r="P172" s="21" t="str">
        <f>IF(A172="","",IF(COUNTIFS('MP내역(적극)'!A:A,A172,'MP내역(적극)'!G:G,"&gt;"&amp;$F$2,'MP내역(적극)'!D:D,"&lt;&gt;"&amp;$H$2,'MP내역(적극)'!D:D,"&lt;&gt;"&amp;$I$2,'MP내역(적극)'!B:B,"&lt;&gt;현금",'MP내역(적극)'!B:B,"&lt;&gt;합계")=0,"O","X"))</f>
        <v/>
      </c>
      <c r="Q172" s="21" t="str">
        <f>IF(A172="","",IF(AND(ABS(I172-SUMIFS('MP내역(적극)'!G:G,'MP내역(적극)'!A:A,A172,'MP내역(적극)'!F:F,"Y"))&lt;0.001,ABS(H172-SUMIFS('MP내역(적극)'!G:G,'MP내역(적극)'!A:A,A172,'MP내역(적극)'!B:B,"&lt;&gt;합계"))&lt;0.001),"O","X"))</f>
        <v/>
      </c>
      <c r="R172" s="21" t="str">
        <f>IF(A172="","",IF(COUNTIFS('MP내역(적극)'!A:A,A172,'MP내역(적극)'!H:H,"X")=0,"O","X"))</f>
        <v/>
      </c>
      <c r="S172" s="20"/>
    </row>
    <row r="173" spans="11:19">
      <c r="K173" s="20"/>
      <c r="L173" s="21" t="str">
        <f t="shared" si="4"/>
        <v/>
      </c>
      <c r="M173" s="21" t="str">
        <f t="shared" si="5"/>
        <v/>
      </c>
      <c r="N173" s="21" t="str">
        <f>IF(A173="","",IFERROR(IF(J173&gt;VLOOKUP(A173,'포트변경내역(중립)'!A:J,10,0),"O","X"),""))</f>
        <v/>
      </c>
      <c r="O173" s="21" t="str">
        <f>IF(A173="","",COUNTIFS('MP내역(적극)'!$A:$A,A173)-COUNTIFS('MP내역(적극)'!$A:$A,A173,'MP내역(적극)'!$B:$B,"현금")-COUNTIFS('MP내역(적극)'!$A:$A,A173,'MP내역(적극)'!$B:$B,"예수금")-COUNTIFS('MP내역(적극)'!$A:$A,A173,'MP내역(적극)'!$B:$B,"예탁금")-COUNTIFS('MP내역(적극)'!$A:$A,A173,'MP내역(적극)'!$B:$B,"합계"))</f>
        <v/>
      </c>
      <c r="P173" s="21" t="str">
        <f>IF(A173="","",IF(COUNTIFS('MP내역(적극)'!A:A,A173,'MP내역(적극)'!G:G,"&gt;"&amp;$F$2,'MP내역(적극)'!D:D,"&lt;&gt;"&amp;$H$2,'MP내역(적극)'!D:D,"&lt;&gt;"&amp;$I$2,'MP내역(적극)'!B:B,"&lt;&gt;현금",'MP내역(적극)'!B:B,"&lt;&gt;합계")=0,"O","X"))</f>
        <v/>
      </c>
      <c r="Q173" s="21" t="str">
        <f>IF(A173="","",IF(AND(ABS(I173-SUMIFS('MP내역(적극)'!G:G,'MP내역(적극)'!A:A,A173,'MP내역(적극)'!F:F,"Y"))&lt;0.001,ABS(H173-SUMIFS('MP내역(적극)'!G:G,'MP내역(적극)'!A:A,A173,'MP내역(적극)'!B:B,"&lt;&gt;합계"))&lt;0.001),"O","X"))</f>
        <v/>
      </c>
      <c r="R173" s="21" t="str">
        <f>IF(A173="","",IF(COUNTIFS('MP내역(적극)'!A:A,A173,'MP내역(적극)'!H:H,"X")=0,"O","X"))</f>
        <v/>
      </c>
      <c r="S173" s="20"/>
    </row>
    <row r="174" spans="11:19">
      <c r="K174" s="20"/>
      <c r="L174" s="21" t="str">
        <f t="shared" si="4"/>
        <v/>
      </c>
      <c r="M174" s="21" t="str">
        <f t="shared" si="5"/>
        <v/>
      </c>
      <c r="N174" s="21" t="str">
        <f>IF(A174="","",IFERROR(IF(J174&gt;VLOOKUP(A174,'포트변경내역(중립)'!A:J,10,0),"O","X"),""))</f>
        <v/>
      </c>
      <c r="O174" s="21" t="str">
        <f>IF(A174="","",COUNTIFS('MP내역(적극)'!$A:$A,A174)-COUNTIFS('MP내역(적극)'!$A:$A,A174,'MP내역(적극)'!$B:$B,"현금")-COUNTIFS('MP내역(적극)'!$A:$A,A174,'MP내역(적극)'!$B:$B,"예수금")-COUNTIFS('MP내역(적극)'!$A:$A,A174,'MP내역(적극)'!$B:$B,"예탁금")-COUNTIFS('MP내역(적극)'!$A:$A,A174,'MP내역(적극)'!$B:$B,"합계"))</f>
        <v/>
      </c>
      <c r="P174" s="21" t="str">
        <f>IF(A174="","",IF(COUNTIFS('MP내역(적극)'!A:A,A174,'MP내역(적극)'!G:G,"&gt;"&amp;$F$2,'MP내역(적극)'!D:D,"&lt;&gt;"&amp;$H$2,'MP내역(적극)'!D:D,"&lt;&gt;"&amp;$I$2,'MP내역(적극)'!B:B,"&lt;&gt;현금",'MP내역(적극)'!B:B,"&lt;&gt;합계")=0,"O","X"))</f>
        <v/>
      </c>
      <c r="Q174" s="21" t="str">
        <f>IF(A174="","",IF(AND(ABS(I174-SUMIFS('MP내역(적극)'!G:G,'MP내역(적극)'!A:A,A174,'MP내역(적극)'!F:F,"Y"))&lt;0.001,ABS(H174-SUMIFS('MP내역(적극)'!G:G,'MP내역(적극)'!A:A,A174,'MP내역(적극)'!B:B,"&lt;&gt;합계"))&lt;0.001),"O","X"))</f>
        <v/>
      </c>
      <c r="R174" s="21" t="str">
        <f>IF(A174="","",IF(COUNTIFS('MP내역(적극)'!A:A,A174,'MP내역(적극)'!H:H,"X")=0,"O","X"))</f>
        <v/>
      </c>
      <c r="S174" s="20"/>
    </row>
    <row r="175" spans="11:19">
      <c r="K175" s="20"/>
      <c r="L175" s="21" t="str">
        <f t="shared" si="4"/>
        <v/>
      </c>
      <c r="M175" s="21" t="str">
        <f t="shared" si="5"/>
        <v/>
      </c>
      <c r="N175" s="21" t="str">
        <f>IF(A175="","",IFERROR(IF(J175&gt;VLOOKUP(A175,'포트변경내역(중립)'!A:J,10,0),"O","X"),""))</f>
        <v/>
      </c>
      <c r="O175" s="21" t="str">
        <f>IF(A175="","",COUNTIFS('MP내역(적극)'!$A:$A,A175)-COUNTIFS('MP내역(적극)'!$A:$A,A175,'MP내역(적극)'!$B:$B,"현금")-COUNTIFS('MP내역(적극)'!$A:$A,A175,'MP내역(적극)'!$B:$B,"예수금")-COUNTIFS('MP내역(적극)'!$A:$A,A175,'MP내역(적극)'!$B:$B,"예탁금")-COUNTIFS('MP내역(적극)'!$A:$A,A175,'MP내역(적극)'!$B:$B,"합계"))</f>
        <v/>
      </c>
      <c r="P175" s="21" t="str">
        <f>IF(A175="","",IF(COUNTIFS('MP내역(적극)'!A:A,A175,'MP내역(적극)'!G:G,"&gt;"&amp;$F$2,'MP내역(적극)'!D:D,"&lt;&gt;"&amp;$H$2,'MP내역(적극)'!D:D,"&lt;&gt;"&amp;$I$2,'MP내역(적극)'!B:B,"&lt;&gt;현금",'MP내역(적극)'!B:B,"&lt;&gt;합계")=0,"O","X"))</f>
        <v/>
      </c>
      <c r="Q175" s="21" t="str">
        <f>IF(A175="","",IF(AND(ABS(I175-SUMIFS('MP내역(적극)'!G:G,'MP내역(적극)'!A:A,A175,'MP내역(적극)'!F:F,"Y"))&lt;0.001,ABS(H175-SUMIFS('MP내역(적극)'!G:G,'MP내역(적극)'!A:A,A175,'MP내역(적극)'!B:B,"&lt;&gt;합계"))&lt;0.001),"O","X"))</f>
        <v/>
      </c>
      <c r="R175" s="21" t="str">
        <f>IF(A175="","",IF(COUNTIFS('MP내역(적극)'!A:A,A175,'MP내역(적극)'!H:H,"X")=0,"O","X"))</f>
        <v/>
      </c>
      <c r="S175" s="20"/>
    </row>
    <row r="176" spans="11:19">
      <c r="K176" s="20"/>
      <c r="L176" s="21" t="str">
        <f t="shared" si="4"/>
        <v/>
      </c>
      <c r="M176" s="21" t="str">
        <f t="shared" si="5"/>
        <v/>
      </c>
      <c r="N176" s="21" t="str">
        <f>IF(A176="","",IFERROR(IF(J176&gt;VLOOKUP(A176,'포트변경내역(중립)'!A:J,10,0),"O","X"),""))</f>
        <v/>
      </c>
      <c r="O176" s="21" t="str">
        <f>IF(A176="","",COUNTIFS('MP내역(적극)'!$A:$A,A176)-COUNTIFS('MP내역(적극)'!$A:$A,A176,'MP내역(적극)'!$B:$B,"현금")-COUNTIFS('MP내역(적극)'!$A:$A,A176,'MP내역(적극)'!$B:$B,"예수금")-COUNTIFS('MP내역(적극)'!$A:$A,A176,'MP내역(적극)'!$B:$B,"예탁금")-COUNTIFS('MP내역(적극)'!$A:$A,A176,'MP내역(적극)'!$B:$B,"합계"))</f>
        <v/>
      </c>
      <c r="P176" s="21" t="str">
        <f>IF(A176="","",IF(COUNTIFS('MP내역(적극)'!A:A,A176,'MP내역(적극)'!G:G,"&gt;"&amp;$F$2,'MP내역(적극)'!D:D,"&lt;&gt;"&amp;$H$2,'MP내역(적극)'!D:D,"&lt;&gt;"&amp;$I$2,'MP내역(적극)'!B:B,"&lt;&gt;현금",'MP내역(적극)'!B:B,"&lt;&gt;합계")=0,"O","X"))</f>
        <v/>
      </c>
      <c r="Q176" s="21" t="str">
        <f>IF(A176="","",IF(AND(ABS(I176-SUMIFS('MP내역(적극)'!G:G,'MP내역(적극)'!A:A,A176,'MP내역(적극)'!F:F,"Y"))&lt;0.001,ABS(H176-SUMIFS('MP내역(적극)'!G:G,'MP내역(적극)'!A:A,A176,'MP내역(적극)'!B:B,"&lt;&gt;합계"))&lt;0.001),"O","X"))</f>
        <v/>
      </c>
      <c r="R176" s="21" t="str">
        <f>IF(A176="","",IF(COUNTIFS('MP내역(적극)'!A:A,A176,'MP내역(적극)'!H:H,"X")=0,"O","X"))</f>
        <v/>
      </c>
      <c r="S176" s="20"/>
    </row>
    <row r="177" spans="11:19">
      <c r="K177" s="20"/>
      <c r="L177" s="21" t="str">
        <f t="shared" si="4"/>
        <v/>
      </c>
      <c r="M177" s="21" t="str">
        <f t="shared" si="5"/>
        <v/>
      </c>
      <c r="N177" s="21" t="str">
        <f>IF(A177="","",IFERROR(IF(J177&gt;VLOOKUP(A177,'포트변경내역(중립)'!A:J,10,0),"O","X"),""))</f>
        <v/>
      </c>
      <c r="O177" s="21" t="str">
        <f>IF(A177="","",COUNTIFS('MP내역(적극)'!$A:$A,A177)-COUNTIFS('MP내역(적극)'!$A:$A,A177,'MP내역(적극)'!$B:$B,"현금")-COUNTIFS('MP내역(적극)'!$A:$A,A177,'MP내역(적극)'!$B:$B,"예수금")-COUNTIFS('MP내역(적극)'!$A:$A,A177,'MP내역(적극)'!$B:$B,"예탁금")-COUNTIFS('MP내역(적극)'!$A:$A,A177,'MP내역(적극)'!$B:$B,"합계"))</f>
        <v/>
      </c>
      <c r="P177" s="21" t="str">
        <f>IF(A177="","",IF(COUNTIFS('MP내역(적극)'!A:A,A177,'MP내역(적극)'!G:G,"&gt;"&amp;$F$2,'MP내역(적극)'!D:D,"&lt;&gt;"&amp;$H$2,'MP내역(적극)'!D:D,"&lt;&gt;"&amp;$I$2,'MP내역(적극)'!B:B,"&lt;&gt;현금",'MP내역(적극)'!B:B,"&lt;&gt;합계")=0,"O","X"))</f>
        <v/>
      </c>
      <c r="Q177" s="21" t="str">
        <f>IF(A177="","",IF(AND(ABS(I177-SUMIFS('MP내역(적극)'!G:G,'MP내역(적극)'!A:A,A177,'MP내역(적극)'!F:F,"Y"))&lt;0.001,ABS(H177-SUMIFS('MP내역(적극)'!G:G,'MP내역(적극)'!A:A,A177,'MP내역(적극)'!B:B,"&lt;&gt;합계"))&lt;0.001),"O","X"))</f>
        <v/>
      </c>
      <c r="R177" s="21" t="str">
        <f>IF(A177="","",IF(COUNTIFS('MP내역(적극)'!A:A,A177,'MP내역(적극)'!H:H,"X")=0,"O","X"))</f>
        <v/>
      </c>
      <c r="S177" s="20"/>
    </row>
    <row r="178" spans="11:19">
      <c r="K178" s="20"/>
      <c r="L178" s="21" t="str">
        <f t="shared" si="4"/>
        <v/>
      </c>
      <c r="M178" s="21" t="str">
        <f t="shared" si="5"/>
        <v/>
      </c>
      <c r="N178" s="21" t="str">
        <f>IF(A178="","",IFERROR(IF(J178&gt;VLOOKUP(A178,'포트변경내역(중립)'!A:J,10,0),"O","X"),""))</f>
        <v/>
      </c>
      <c r="O178" s="21" t="str">
        <f>IF(A178="","",COUNTIFS('MP내역(적극)'!$A:$A,A178)-COUNTIFS('MP내역(적극)'!$A:$A,A178,'MP내역(적극)'!$B:$B,"현금")-COUNTIFS('MP내역(적극)'!$A:$A,A178,'MP내역(적극)'!$B:$B,"예수금")-COUNTIFS('MP내역(적극)'!$A:$A,A178,'MP내역(적극)'!$B:$B,"예탁금")-COUNTIFS('MP내역(적극)'!$A:$A,A178,'MP내역(적극)'!$B:$B,"합계"))</f>
        <v/>
      </c>
      <c r="P178" s="21" t="str">
        <f>IF(A178="","",IF(COUNTIFS('MP내역(적극)'!A:A,A178,'MP내역(적극)'!G:G,"&gt;"&amp;$F$2,'MP내역(적극)'!D:D,"&lt;&gt;"&amp;$H$2,'MP내역(적극)'!D:D,"&lt;&gt;"&amp;$I$2,'MP내역(적극)'!B:B,"&lt;&gt;현금",'MP내역(적극)'!B:B,"&lt;&gt;합계")=0,"O","X"))</f>
        <v/>
      </c>
      <c r="Q178" s="21" t="str">
        <f>IF(A178="","",IF(AND(ABS(I178-SUMIFS('MP내역(적극)'!G:G,'MP내역(적극)'!A:A,A178,'MP내역(적극)'!F:F,"Y"))&lt;0.001,ABS(H178-SUMIFS('MP내역(적극)'!G:G,'MP내역(적극)'!A:A,A178,'MP내역(적극)'!B:B,"&lt;&gt;합계"))&lt;0.001),"O","X"))</f>
        <v/>
      </c>
      <c r="R178" s="21" t="str">
        <f>IF(A178="","",IF(COUNTIFS('MP내역(적극)'!A:A,A178,'MP내역(적극)'!H:H,"X")=0,"O","X"))</f>
        <v/>
      </c>
      <c r="S178" s="20"/>
    </row>
    <row r="179" spans="11:19">
      <c r="K179" s="20"/>
      <c r="L179" s="21" t="str">
        <f t="shared" si="4"/>
        <v/>
      </c>
      <c r="M179" s="21" t="str">
        <f t="shared" si="5"/>
        <v/>
      </c>
      <c r="N179" s="21" t="str">
        <f>IF(A179="","",IFERROR(IF(J179&gt;VLOOKUP(A179,'포트변경내역(중립)'!A:J,10,0),"O","X"),""))</f>
        <v/>
      </c>
      <c r="O179" s="21" t="str">
        <f>IF(A179="","",COUNTIFS('MP내역(적극)'!$A:$A,A179)-COUNTIFS('MP내역(적극)'!$A:$A,A179,'MP내역(적극)'!$B:$B,"현금")-COUNTIFS('MP내역(적극)'!$A:$A,A179,'MP내역(적극)'!$B:$B,"예수금")-COUNTIFS('MP내역(적극)'!$A:$A,A179,'MP내역(적극)'!$B:$B,"예탁금")-COUNTIFS('MP내역(적극)'!$A:$A,A179,'MP내역(적극)'!$B:$B,"합계"))</f>
        <v/>
      </c>
      <c r="P179" s="21" t="str">
        <f>IF(A179="","",IF(COUNTIFS('MP내역(적극)'!A:A,A179,'MP내역(적극)'!G:G,"&gt;"&amp;$F$2,'MP내역(적극)'!D:D,"&lt;&gt;"&amp;$H$2,'MP내역(적극)'!D:D,"&lt;&gt;"&amp;$I$2,'MP내역(적극)'!B:B,"&lt;&gt;현금",'MP내역(적극)'!B:B,"&lt;&gt;합계")=0,"O","X"))</f>
        <v/>
      </c>
      <c r="Q179" s="21" t="str">
        <f>IF(A179="","",IF(AND(ABS(I179-SUMIFS('MP내역(적극)'!G:G,'MP내역(적극)'!A:A,A179,'MP내역(적극)'!F:F,"Y"))&lt;0.001,ABS(H179-SUMIFS('MP내역(적극)'!G:G,'MP내역(적극)'!A:A,A179,'MP내역(적극)'!B:B,"&lt;&gt;합계"))&lt;0.001),"O","X"))</f>
        <v/>
      </c>
      <c r="R179" s="21" t="str">
        <f>IF(A179="","",IF(COUNTIFS('MP내역(적극)'!A:A,A179,'MP내역(적극)'!H:H,"X")=0,"O","X"))</f>
        <v/>
      </c>
      <c r="S179" s="20"/>
    </row>
    <row r="180" spans="11:19">
      <c r="K180" s="20"/>
      <c r="L180" s="21" t="str">
        <f t="shared" si="4"/>
        <v/>
      </c>
      <c r="M180" s="21" t="str">
        <f t="shared" si="5"/>
        <v/>
      </c>
      <c r="N180" s="21" t="str">
        <f>IF(A180="","",IFERROR(IF(J180&gt;VLOOKUP(A180,'포트변경내역(중립)'!A:J,10,0),"O","X"),""))</f>
        <v/>
      </c>
      <c r="O180" s="21" t="str">
        <f>IF(A180="","",COUNTIFS('MP내역(적극)'!$A:$A,A180)-COUNTIFS('MP내역(적극)'!$A:$A,A180,'MP내역(적극)'!$B:$B,"현금")-COUNTIFS('MP내역(적극)'!$A:$A,A180,'MP내역(적극)'!$B:$B,"예수금")-COUNTIFS('MP내역(적극)'!$A:$A,A180,'MP내역(적극)'!$B:$B,"예탁금")-COUNTIFS('MP내역(적극)'!$A:$A,A180,'MP내역(적극)'!$B:$B,"합계"))</f>
        <v/>
      </c>
      <c r="P180" s="21" t="str">
        <f>IF(A180="","",IF(COUNTIFS('MP내역(적극)'!A:A,A180,'MP내역(적극)'!G:G,"&gt;"&amp;$F$2,'MP내역(적극)'!D:D,"&lt;&gt;"&amp;$H$2,'MP내역(적극)'!D:D,"&lt;&gt;"&amp;$I$2,'MP내역(적극)'!B:B,"&lt;&gt;현금",'MP내역(적극)'!B:B,"&lt;&gt;합계")=0,"O","X"))</f>
        <v/>
      </c>
      <c r="Q180" s="21" t="str">
        <f>IF(A180="","",IF(AND(ABS(I180-SUMIFS('MP내역(적극)'!G:G,'MP내역(적극)'!A:A,A180,'MP내역(적극)'!F:F,"Y"))&lt;0.001,ABS(H180-SUMIFS('MP내역(적극)'!G:G,'MP내역(적극)'!A:A,A180,'MP내역(적극)'!B:B,"&lt;&gt;합계"))&lt;0.001),"O","X"))</f>
        <v/>
      </c>
      <c r="R180" s="21" t="str">
        <f>IF(A180="","",IF(COUNTIFS('MP내역(적극)'!A:A,A180,'MP내역(적극)'!H:H,"X")=0,"O","X"))</f>
        <v/>
      </c>
      <c r="S180" s="20"/>
    </row>
    <row r="181" spans="11:19">
      <c r="K181" s="20"/>
      <c r="L181" s="21" t="str">
        <f t="shared" si="4"/>
        <v/>
      </c>
      <c r="M181" s="21" t="str">
        <f t="shared" si="5"/>
        <v/>
      </c>
      <c r="N181" s="21" t="str">
        <f>IF(A181="","",IFERROR(IF(J181&gt;VLOOKUP(A181,'포트변경내역(중립)'!A:J,10,0),"O","X"),""))</f>
        <v/>
      </c>
      <c r="O181" s="21" t="str">
        <f>IF(A181="","",COUNTIFS('MP내역(적극)'!$A:$A,A181)-COUNTIFS('MP내역(적극)'!$A:$A,A181,'MP내역(적극)'!$B:$B,"현금")-COUNTIFS('MP내역(적극)'!$A:$A,A181,'MP내역(적극)'!$B:$B,"예수금")-COUNTIFS('MP내역(적극)'!$A:$A,A181,'MP내역(적극)'!$B:$B,"예탁금")-COUNTIFS('MP내역(적극)'!$A:$A,A181,'MP내역(적극)'!$B:$B,"합계"))</f>
        <v/>
      </c>
      <c r="P181" s="21" t="str">
        <f>IF(A181="","",IF(COUNTIFS('MP내역(적극)'!A:A,A181,'MP내역(적극)'!G:G,"&gt;"&amp;$F$2,'MP내역(적극)'!D:D,"&lt;&gt;"&amp;$H$2,'MP내역(적극)'!D:D,"&lt;&gt;"&amp;$I$2,'MP내역(적극)'!B:B,"&lt;&gt;현금",'MP내역(적극)'!B:B,"&lt;&gt;합계")=0,"O","X"))</f>
        <v/>
      </c>
      <c r="Q181" s="21" t="str">
        <f>IF(A181="","",IF(AND(ABS(I181-SUMIFS('MP내역(적극)'!G:G,'MP내역(적극)'!A:A,A181,'MP내역(적극)'!F:F,"Y"))&lt;0.001,ABS(H181-SUMIFS('MP내역(적극)'!G:G,'MP내역(적극)'!A:A,A181,'MP내역(적극)'!B:B,"&lt;&gt;합계"))&lt;0.001),"O","X"))</f>
        <v/>
      </c>
      <c r="R181" s="21" t="str">
        <f>IF(A181="","",IF(COUNTIFS('MP내역(적극)'!A:A,A181,'MP내역(적극)'!H:H,"X")=0,"O","X"))</f>
        <v/>
      </c>
      <c r="S181" s="20"/>
    </row>
    <row r="182" spans="11:19">
      <c r="K182" s="20"/>
      <c r="L182" s="21" t="str">
        <f t="shared" si="4"/>
        <v/>
      </c>
      <c r="M182" s="21" t="str">
        <f t="shared" si="5"/>
        <v/>
      </c>
      <c r="N182" s="21" t="str">
        <f>IF(A182="","",IFERROR(IF(J182&gt;VLOOKUP(A182,'포트변경내역(중립)'!A:J,10,0),"O","X"),""))</f>
        <v/>
      </c>
      <c r="O182" s="21" t="str">
        <f>IF(A182="","",COUNTIFS('MP내역(적극)'!$A:$A,A182)-COUNTIFS('MP내역(적극)'!$A:$A,A182,'MP내역(적극)'!$B:$B,"현금")-COUNTIFS('MP내역(적극)'!$A:$A,A182,'MP내역(적극)'!$B:$B,"예수금")-COUNTIFS('MP내역(적극)'!$A:$A,A182,'MP내역(적극)'!$B:$B,"예탁금")-COUNTIFS('MP내역(적극)'!$A:$A,A182,'MP내역(적극)'!$B:$B,"합계"))</f>
        <v/>
      </c>
      <c r="P182" s="21" t="str">
        <f>IF(A182="","",IF(COUNTIFS('MP내역(적극)'!A:A,A182,'MP내역(적극)'!G:G,"&gt;"&amp;$F$2,'MP내역(적극)'!D:D,"&lt;&gt;"&amp;$H$2,'MP내역(적극)'!D:D,"&lt;&gt;"&amp;$I$2,'MP내역(적극)'!B:B,"&lt;&gt;현금",'MP내역(적극)'!B:B,"&lt;&gt;합계")=0,"O","X"))</f>
        <v/>
      </c>
      <c r="Q182" s="21" t="str">
        <f>IF(A182="","",IF(AND(ABS(I182-SUMIFS('MP내역(적극)'!G:G,'MP내역(적극)'!A:A,A182,'MP내역(적극)'!F:F,"Y"))&lt;0.001,ABS(H182-SUMIFS('MP내역(적극)'!G:G,'MP내역(적극)'!A:A,A182,'MP내역(적극)'!B:B,"&lt;&gt;합계"))&lt;0.001),"O","X"))</f>
        <v/>
      </c>
      <c r="R182" s="21" t="str">
        <f>IF(A182="","",IF(COUNTIFS('MP내역(적극)'!A:A,A182,'MP내역(적극)'!H:H,"X")=0,"O","X"))</f>
        <v/>
      </c>
      <c r="S182" s="20"/>
    </row>
    <row r="183" spans="11:19">
      <c r="K183" s="20"/>
      <c r="L183" s="21" t="str">
        <f t="shared" si="4"/>
        <v/>
      </c>
      <c r="M183" s="21" t="str">
        <f t="shared" si="5"/>
        <v/>
      </c>
      <c r="N183" s="21" t="str">
        <f>IF(A183="","",IFERROR(IF(J183&gt;VLOOKUP(A183,'포트변경내역(중립)'!A:J,10,0),"O","X"),""))</f>
        <v/>
      </c>
      <c r="O183" s="21" t="str">
        <f>IF(A183="","",COUNTIFS('MP내역(적극)'!$A:$A,A183)-COUNTIFS('MP내역(적극)'!$A:$A,A183,'MP내역(적극)'!$B:$B,"현금")-COUNTIFS('MP내역(적극)'!$A:$A,A183,'MP내역(적극)'!$B:$B,"예수금")-COUNTIFS('MP내역(적극)'!$A:$A,A183,'MP내역(적극)'!$B:$B,"예탁금")-COUNTIFS('MP내역(적극)'!$A:$A,A183,'MP내역(적극)'!$B:$B,"합계"))</f>
        <v/>
      </c>
      <c r="P183" s="21" t="str">
        <f>IF(A183="","",IF(COUNTIFS('MP내역(적극)'!A:A,A183,'MP내역(적극)'!G:G,"&gt;"&amp;$F$2,'MP내역(적극)'!D:D,"&lt;&gt;"&amp;$H$2,'MP내역(적극)'!D:D,"&lt;&gt;"&amp;$I$2,'MP내역(적극)'!B:B,"&lt;&gt;현금",'MP내역(적극)'!B:B,"&lt;&gt;합계")=0,"O","X"))</f>
        <v/>
      </c>
      <c r="Q183" s="21" t="str">
        <f>IF(A183="","",IF(AND(ABS(I183-SUMIFS('MP내역(적극)'!G:G,'MP내역(적극)'!A:A,A183,'MP내역(적극)'!F:F,"Y"))&lt;0.001,ABS(H183-SUMIFS('MP내역(적극)'!G:G,'MP내역(적극)'!A:A,A183,'MP내역(적극)'!B:B,"&lt;&gt;합계"))&lt;0.001),"O","X"))</f>
        <v/>
      </c>
      <c r="R183" s="21" t="str">
        <f>IF(A183="","",IF(COUNTIFS('MP내역(적극)'!A:A,A183,'MP내역(적극)'!H:H,"X")=0,"O","X"))</f>
        <v/>
      </c>
      <c r="S183" s="20"/>
    </row>
    <row r="184" spans="11:19">
      <c r="K184" s="20"/>
      <c r="L184" s="21" t="str">
        <f t="shared" si="4"/>
        <v/>
      </c>
      <c r="M184" s="21" t="str">
        <f t="shared" si="5"/>
        <v/>
      </c>
      <c r="N184" s="21" t="str">
        <f>IF(A184="","",IFERROR(IF(J184&gt;VLOOKUP(A184,'포트변경내역(중립)'!A:J,10,0),"O","X"),""))</f>
        <v/>
      </c>
      <c r="O184" s="21" t="str">
        <f>IF(A184="","",COUNTIFS('MP내역(적극)'!$A:$A,A184)-COUNTIFS('MP내역(적극)'!$A:$A,A184,'MP내역(적극)'!$B:$B,"현금")-COUNTIFS('MP내역(적극)'!$A:$A,A184,'MP내역(적극)'!$B:$B,"예수금")-COUNTIFS('MP내역(적극)'!$A:$A,A184,'MP내역(적극)'!$B:$B,"예탁금")-COUNTIFS('MP내역(적극)'!$A:$A,A184,'MP내역(적극)'!$B:$B,"합계"))</f>
        <v/>
      </c>
      <c r="P184" s="21" t="str">
        <f>IF(A184="","",IF(COUNTIFS('MP내역(적극)'!A:A,A184,'MP내역(적극)'!G:G,"&gt;"&amp;$F$2,'MP내역(적극)'!D:D,"&lt;&gt;"&amp;$H$2,'MP내역(적극)'!D:D,"&lt;&gt;"&amp;$I$2,'MP내역(적극)'!B:B,"&lt;&gt;현금",'MP내역(적극)'!B:B,"&lt;&gt;합계")=0,"O","X"))</f>
        <v/>
      </c>
      <c r="Q184" s="21" t="str">
        <f>IF(A184="","",IF(AND(ABS(I184-SUMIFS('MP내역(적극)'!G:G,'MP내역(적극)'!A:A,A184,'MP내역(적극)'!F:F,"Y"))&lt;0.001,ABS(H184-SUMIFS('MP내역(적극)'!G:G,'MP내역(적극)'!A:A,A184,'MP내역(적극)'!B:B,"&lt;&gt;합계"))&lt;0.001),"O","X"))</f>
        <v/>
      </c>
      <c r="R184" s="21" t="str">
        <f>IF(A184="","",IF(COUNTIFS('MP내역(적극)'!A:A,A184,'MP내역(적극)'!H:H,"X")=0,"O","X"))</f>
        <v/>
      </c>
      <c r="S184" s="20"/>
    </row>
    <row r="185" spans="11:19">
      <c r="K185" s="20"/>
      <c r="L185" s="21" t="str">
        <f t="shared" si="4"/>
        <v/>
      </c>
      <c r="M185" s="21" t="str">
        <f t="shared" si="5"/>
        <v/>
      </c>
      <c r="N185" s="21" t="str">
        <f>IF(A185="","",IFERROR(IF(J185&gt;VLOOKUP(A185,'포트변경내역(중립)'!A:J,10,0),"O","X"),""))</f>
        <v/>
      </c>
      <c r="O185" s="21" t="str">
        <f>IF(A185="","",COUNTIFS('MP내역(적극)'!$A:$A,A185)-COUNTIFS('MP내역(적극)'!$A:$A,A185,'MP내역(적극)'!$B:$B,"현금")-COUNTIFS('MP내역(적극)'!$A:$A,A185,'MP내역(적극)'!$B:$B,"예수금")-COUNTIFS('MP내역(적극)'!$A:$A,A185,'MP내역(적극)'!$B:$B,"예탁금")-COUNTIFS('MP내역(적극)'!$A:$A,A185,'MP내역(적극)'!$B:$B,"합계"))</f>
        <v/>
      </c>
      <c r="P185" s="21" t="str">
        <f>IF(A185="","",IF(COUNTIFS('MP내역(적극)'!A:A,A185,'MP내역(적극)'!G:G,"&gt;"&amp;$F$2,'MP내역(적극)'!D:D,"&lt;&gt;"&amp;$H$2,'MP내역(적극)'!D:D,"&lt;&gt;"&amp;$I$2,'MP내역(적극)'!B:B,"&lt;&gt;현금",'MP내역(적극)'!B:B,"&lt;&gt;합계")=0,"O","X"))</f>
        <v/>
      </c>
      <c r="Q185" s="21" t="str">
        <f>IF(A185="","",IF(AND(ABS(I185-SUMIFS('MP내역(적극)'!G:G,'MP내역(적극)'!A:A,A185,'MP내역(적극)'!F:F,"Y"))&lt;0.001,ABS(H185-SUMIFS('MP내역(적극)'!G:G,'MP내역(적극)'!A:A,A185,'MP내역(적극)'!B:B,"&lt;&gt;합계"))&lt;0.001),"O","X"))</f>
        <v/>
      </c>
      <c r="R185" s="21" t="str">
        <f>IF(A185="","",IF(COUNTIFS('MP내역(적극)'!A:A,A185,'MP내역(적극)'!H:H,"X")=0,"O","X"))</f>
        <v/>
      </c>
      <c r="S185" s="20"/>
    </row>
    <row r="186" spans="11:19">
      <c r="K186" s="20"/>
      <c r="L186" s="21" t="str">
        <f t="shared" si="4"/>
        <v/>
      </c>
      <c r="M186" s="21" t="str">
        <f t="shared" si="5"/>
        <v/>
      </c>
      <c r="N186" s="21" t="str">
        <f>IF(A186="","",IFERROR(IF(J186&gt;VLOOKUP(A186,'포트변경내역(중립)'!A:J,10,0),"O","X"),""))</f>
        <v/>
      </c>
      <c r="O186" s="21" t="str">
        <f>IF(A186="","",COUNTIFS('MP내역(적극)'!$A:$A,A186)-COUNTIFS('MP내역(적극)'!$A:$A,A186,'MP내역(적극)'!$B:$B,"현금")-COUNTIFS('MP내역(적극)'!$A:$A,A186,'MP내역(적극)'!$B:$B,"예수금")-COUNTIFS('MP내역(적극)'!$A:$A,A186,'MP내역(적극)'!$B:$B,"예탁금")-COUNTIFS('MP내역(적극)'!$A:$A,A186,'MP내역(적극)'!$B:$B,"합계"))</f>
        <v/>
      </c>
      <c r="P186" s="21" t="str">
        <f>IF(A186="","",IF(COUNTIFS('MP내역(적극)'!A:A,A186,'MP내역(적극)'!G:G,"&gt;"&amp;$F$2,'MP내역(적극)'!D:D,"&lt;&gt;"&amp;$H$2,'MP내역(적극)'!D:D,"&lt;&gt;"&amp;$I$2,'MP내역(적극)'!B:B,"&lt;&gt;현금",'MP내역(적극)'!B:B,"&lt;&gt;합계")=0,"O","X"))</f>
        <v/>
      </c>
      <c r="Q186" s="21" t="str">
        <f>IF(A186="","",IF(AND(ABS(I186-SUMIFS('MP내역(적극)'!G:G,'MP내역(적극)'!A:A,A186,'MP내역(적극)'!F:F,"Y"))&lt;0.001,ABS(H186-SUMIFS('MP내역(적극)'!G:G,'MP내역(적극)'!A:A,A186,'MP내역(적극)'!B:B,"&lt;&gt;합계"))&lt;0.001),"O","X"))</f>
        <v/>
      </c>
      <c r="R186" s="21" t="str">
        <f>IF(A186="","",IF(COUNTIFS('MP내역(적극)'!A:A,A186,'MP내역(적극)'!H:H,"X")=0,"O","X"))</f>
        <v/>
      </c>
      <c r="S186" s="20"/>
    </row>
    <row r="187" spans="11:19">
      <c r="K187" s="20"/>
      <c r="L187" s="21" t="str">
        <f t="shared" si="4"/>
        <v/>
      </c>
      <c r="M187" s="21" t="str">
        <f t="shared" si="5"/>
        <v/>
      </c>
      <c r="N187" s="21" t="str">
        <f>IF(A187="","",IFERROR(IF(J187&gt;VLOOKUP(A187,'포트변경내역(중립)'!A:J,10,0),"O","X"),""))</f>
        <v/>
      </c>
      <c r="O187" s="21" t="str">
        <f>IF(A187="","",COUNTIFS('MP내역(적극)'!$A:$A,A187)-COUNTIFS('MP내역(적극)'!$A:$A,A187,'MP내역(적극)'!$B:$B,"현금")-COUNTIFS('MP내역(적극)'!$A:$A,A187,'MP내역(적극)'!$B:$B,"예수금")-COUNTIFS('MP내역(적극)'!$A:$A,A187,'MP내역(적극)'!$B:$B,"예탁금")-COUNTIFS('MP내역(적극)'!$A:$A,A187,'MP내역(적극)'!$B:$B,"합계"))</f>
        <v/>
      </c>
      <c r="P187" s="21" t="str">
        <f>IF(A187="","",IF(COUNTIFS('MP내역(적극)'!A:A,A187,'MP내역(적극)'!G:G,"&gt;"&amp;$F$2,'MP내역(적극)'!D:D,"&lt;&gt;"&amp;$H$2,'MP내역(적극)'!D:D,"&lt;&gt;"&amp;$I$2,'MP내역(적극)'!B:B,"&lt;&gt;현금",'MP내역(적극)'!B:B,"&lt;&gt;합계")=0,"O","X"))</f>
        <v/>
      </c>
      <c r="Q187" s="21" t="str">
        <f>IF(A187="","",IF(AND(ABS(I187-SUMIFS('MP내역(적극)'!G:G,'MP내역(적극)'!A:A,A187,'MP내역(적극)'!F:F,"Y"))&lt;0.001,ABS(H187-SUMIFS('MP내역(적극)'!G:G,'MP내역(적극)'!A:A,A187,'MP내역(적극)'!B:B,"&lt;&gt;합계"))&lt;0.001),"O","X"))</f>
        <v/>
      </c>
      <c r="R187" s="21" t="str">
        <f>IF(A187="","",IF(COUNTIFS('MP내역(적극)'!A:A,A187,'MP내역(적극)'!H:H,"X")=0,"O","X"))</f>
        <v/>
      </c>
      <c r="S187" s="20"/>
    </row>
    <row r="188" spans="11:19">
      <c r="K188" s="20"/>
      <c r="L188" s="21" t="str">
        <f t="shared" si="4"/>
        <v/>
      </c>
      <c r="M188" s="21" t="str">
        <f t="shared" si="5"/>
        <v/>
      </c>
      <c r="N188" s="21" t="str">
        <f>IF(A188="","",IFERROR(IF(J188&gt;VLOOKUP(A188,'포트변경내역(중립)'!A:J,10,0),"O","X"),""))</f>
        <v/>
      </c>
      <c r="O188" s="21" t="str">
        <f>IF(A188="","",COUNTIFS('MP내역(적극)'!$A:$A,A188)-COUNTIFS('MP내역(적극)'!$A:$A,A188,'MP내역(적극)'!$B:$B,"현금")-COUNTIFS('MP내역(적극)'!$A:$A,A188,'MP내역(적극)'!$B:$B,"예수금")-COUNTIFS('MP내역(적극)'!$A:$A,A188,'MP내역(적극)'!$B:$B,"예탁금")-COUNTIFS('MP내역(적극)'!$A:$A,A188,'MP내역(적극)'!$B:$B,"합계"))</f>
        <v/>
      </c>
      <c r="P188" s="21" t="str">
        <f>IF(A188="","",IF(COUNTIFS('MP내역(적극)'!A:A,A188,'MP내역(적극)'!G:G,"&gt;"&amp;$F$2,'MP내역(적극)'!D:D,"&lt;&gt;"&amp;$H$2,'MP내역(적극)'!D:D,"&lt;&gt;"&amp;$I$2,'MP내역(적극)'!B:B,"&lt;&gt;현금",'MP내역(적극)'!B:B,"&lt;&gt;합계")=0,"O","X"))</f>
        <v/>
      </c>
      <c r="Q188" s="21" t="str">
        <f>IF(A188="","",IF(AND(ABS(I188-SUMIFS('MP내역(적극)'!G:G,'MP내역(적극)'!A:A,A188,'MP내역(적극)'!F:F,"Y"))&lt;0.001,ABS(H188-SUMIFS('MP내역(적극)'!G:G,'MP내역(적극)'!A:A,A188,'MP내역(적극)'!B:B,"&lt;&gt;합계"))&lt;0.001),"O","X"))</f>
        <v/>
      </c>
      <c r="R188" s="21" t="str">
        <f>IF(A188="","",IF(COUNTIFS('MP내역(적극)'!A:A,A188,'MP내역(적극)'!H:H,"X")=0,"O","X"))</f>
        <v/>
      </c>
      <c r="S188" s="20"/>
    </row>
    <row r="189" spans="11:19">
      <c r="K189" s="20"/>
      <c r="L189" s="21" t="str">
        <f t="shared" si="4"/>
        <v/>
      </c>
      <c r="M189" s="21" t="str">
        <f t="shared" si="5"/>
        <v/>
      </c>
      <c r="N189" s="21" t="str">
        <f>IF(A189="","",IFERROR(IF(J189&gt;VLOOKUP(A189,'포트변경내역(중립)'!A:J,10,0),"O","X"),""))</f>
        <v/>
      </c>
      <c r="O189" s="21" t="str">
        <f>IF(A189="","",COUNTIFS('MP내역(적극)'!$A:$A,A189)-COUNTIFS('MP내역(적극)'!$A:$A,A189,'MP내역(적극)'!$B:$B,"현금")-COUNTIFS('MP내역(적극)'!$A:$A,A189,'MP내역(적극)'!$B:$B,"예수금")-COUNTIFS('MP내역(적극)'!$A:$A,A189,'MP내역(적극)'!$B:$B,"예탁금")-COUNTIFS('MP내역(적극)'!$A:$A,A189,'MP내역(적극)'!$B:$B,"합계"))</f>
        <v/>
      </c>
      <c r="P189" s="21" t="str">
        <f>IF(A189="","",IF(COUNTIFS('MP내역(적극)'!A:A,A189,'MP내역(적극)'!G:G,"&gt;"&amp;$F$2,'MP내역(적극)'!D:D,"&lt;&gt;"&amp;$H$2,'MP내역(적극)'!D:D,"&lt;&gt;"&amp;$I$2,'MP내역(적극)'!B:B,"&lt;&gt;현금",'MP내역(적극)'!B:B,"&lt;&gt;합계")=0,"O","X"))</f>
        <v/>
      </c>
      <c r="Q189" s="21" t="str">
        <f>IF(A189="","",IF(AND(ABS(I189-SUMIFS('MP내역(적극)'!G:G,'MP내역(적극)'!A:A,A189,'MP내역(적극)'!F:F,"Y"))&lt;0.001,ABS(H189-SUMIFS('MP내역(적극)'!G:G,'MP내역(적극)'!A:A,A189,'MP내역(적극)'!B:B,"&lt;&gt;합계"))&lt;0.001),"O","X"))</f>
        <v/>
      </c>
      <c r="R189" s="21" t="str">
        <f>IF(A189="","",IF(COUNTIFS('MP내역(적극)'!A:A,A189,'MP내역(적극)'!H:H,"X")=0,"O","X"))</f>
        <v/>
      </c>
      <c r="S189" s="20"/>
    </row>
    <row r="190" spans="11:19">
      <c r="K190" s="20"/>
      <c r="L190" s="21" t="str">
        <f t="shared" si="4"/>
        <v/>
      </c>
      <c r="M190" s="21" t="str">
        <f t="shared" si="5"/>
        <v/>
      </c>
      <c r="N190" s="21" t="str">
        <f>IF(A190="","",IFERROR(IF(J190&gt;VLOOKUP(A190,'포트변경내역(중립)'!A:J,10,0),"O","X"),""))</f>
        <v/>
      </c>
      <c r="O190" s="21" t="str">
        <f>IF(A190="","",COUNTIFS('MP내역(적극)'!$A:$A,A190)-COUNTIFS('MP내역(적극)'!$A:$A,A190,'MP내역(적극)'!$B:$B,"현금")-COUNTIFS('MP내역(적극)'!$A:$A,A190,'MP내역(적극)'!$B:$B,"예수금")-COUNTIFS('MP내역(적극)'!$A:$A,A190,'MP내역(적극)'!$B:$B,"예탁금")-COUNTIFS('MP내역(적극)'!$A:$A,A190,'MP내역(적극)'!$B:$B,"합계"))</f>
        <v/>
      </c>
      <c r="P190" s="21" t="str">
        <f>IF(A190="","",IF(COUNTIFS('MP내역(적극)'!A:A,A190,'MP내역(적극)'!G:G,"&gt;"&amp;$F$2,'MP내역(적극)'!D:D,"&lt;&gt;"&amp;$H$2,'MP내역(적극)'!D:D,"&lt;&gt;"&amp;$I$2,'MP내역(적극)'!B:B,"&lt;&gt;현금",'MP내역(적극)'!B:B,"&lt;&gt;합계")=0,"O","X"))</f>
        <v/>
      </c>
      <c r="Q190" s="21" t="str">
        <f>IF(A190="","",IF(AND(ABS(I190-SUMIFS('MP내역(적극)'!G:G,'MP내역(적극)'!A:A,A190,'MP내역(적극)'!F:F,"Y"))&lt;0.001,ABS(H190-SUMIFS('MP내역(적극)'!G:G,'MP내역(적극)'!A:A,A190,'MP내역(적극)'!B:B,"&lt;&gt;합계"))&lt;0.001),"O","X"))</f>
        <v/>
      </c>
      <c r="R190" s="21" t="str">
        <f>IF(A190="","",IF(COUNTIFS('MP내역(적극)'!A:A,A190,'MP내역(적극)'!H:H,"X")=0,"O","X"))</f>
        <v/>
      </c>
      <c r="S190" s="20"/>
    </row>
    <row r="191" spans="11:19">
      <c r="K191" s="20"/>
      <c r="L191" s="21" t="str">
        <f t="shared" si="4"/>
        <v/>
      </c>
      <c r="M191" s="21" t="str">
        <f t="shared" si="5"/>
        <v/>
      </c>
      <c r="N191" s="21" t="str">
        <f>IF(A191="","",IFERROR(IF(J191&gt;VLOOKUP(A191,'포트변경내역(중립)'!A:J,10,0),"O","X"),""))</f>
        <v/>
      </c>
      <c r="O191" s="21" t="str">
        <f>IF(A191="","",COUNTIFS('MP내역(적극)'!$A:$A,A191)-COUNTIFS('MP내역(적극)'!$A:$A,A191,'MP내역(적극)'!$B:$B,"현금")-COUNTIFS('MP내역(적극)'!$A:$A,A191,'MP내역(적극)'!$B:$B,"예수금")-COUNTIFS('MP내역(적극)'!$A:$A,A191,'MP내역(적극)'!$B:$B,"예탁금")-COUNTIFS('MP내역(적극)'!$A:$A,A191,'MP내역(적극)'!$B:$B,"합계"))</f>
        <v/>
      </c>
      <c r="P191" s="21" t="str">
        <f>IF(A191="","",IF(COUNTIFS('MP내역(적극)'!A:A,A191,'MP내역(적극)'!G:G,"&gt;"&amp;$F$2,'MP내역(적극)'!D:D,"&lt;&gt;"&amp;$H$2,'MP내역(적극)'!D:D,"&lt;&gt;"&amp;$I$2,'MP내역(적극)'!B:B,"&lt;&gt;현금",'MP내역(적극)'!B:B,"&lt;&gt;합계")=0,"O","X"))</f>
        <v/>
      </c>
      <c r="Q191" s="21" t="str">
        <f>IF(A191="","",IF(AND(ABS(I191-SUMIFS('MP내역(적극)'!G:G,'MP내역(적극)'!A:A,A191,'MP내역(적극)'!F:F,"Y"))&lt;0.001,ABS(H191-SUMIFS('MP내역(적극)'!G:G,'MP내역(적극)'!A:A,A191,'MP내역(적극)'!B:B,"&lt;&gt;합계"))&lt;0.001),"O","X"))</f>
        <v/>
      </c>
      <c r="R191" s="21" t="str">
        <f>IF(A191="","",IF(COUNTIFS('MP내역(적극)'!A:A,A191,'MP내역(적극)'!H:H,"X")=0,"O","X"))</f>
        <v/>
      </c>
      <c r="S191" s="20"/>
    </row>
    <row r="192" spans="11:19">
      <c r="K192" s="20"/>
      <c r="L192" s="21" t="str">
        <f t="shared" si="4"/>
        <v/>
      </c>
      <c r="M192" s="21" t="str">
        <f t="shared" si="5"/>
        <v/>
      </c>
      <c r="N192" s="21" t="str">
        <f>IF(A192="","",IFERROR(IF(J192&gt;VLOOKUP(A192,'포트변경내역(중립)'!A:J,10,0),"O","X"),""))</f>
        <v/>
      </c>
      <c r="O192" s="21" t="str">
        <f>IF(A192="","",COUNTIFS('MP내역(적극)'!$A:$A,A192)-COUNTIFS('MP내역(적극)'!$A:$A,A192,'MP내역(적극)'!$B:$B,"현금")-COUNTIFS('MP내역(적극)'!$A:$A,A192,'MP내역(적극)'!$B:$B,"예수금")-COUNTIFS('MP내역(적극)'!$A:$A,A192,'MP내역(적극)'!$B:$B,"예탁금")-COUNTIFS('MP내역(적극)'!$A:$A,A192,'MP내역(적극)'!$B:$B,"합계"))</f>
        <v/>
      </c>
      <c r="P192" s="21" t="str">
        <f>IF(A192="","",IF(COUNTIFS('MP내역(적극)'!A:A,A192,'MP내역(적극)'!G:G,"&gt;"&amp;$F$2,'MP내역(적극)'!D:D,"&lt;&gt;"&amp;$H$2,'MP내역(적극)'!D:D,"&lt;&gt;"&amp;$I$2,'MP내역(적극)'!B:B,"&lt;&gt;현금",'MP내역(적극)'!B:B,"&lt;&gt;합계")=0,"O","X"))</f>
        <v/>
      </c>
      <c r="Q192" s="21" t="str">
        <f>IF(A192="","",IF(AND(ABS(I192-SUMIFS('MP내역(적극)'!G:G,'MP내역(적극)'!A:A,A192,'MP내역(적극)'!F:F,"Y"))&lt;0.001,ABS(H192-SUMIFS('MP내역(적극)'!G:G,'MP내역(적극)'!A:A,A192,'MP내역(적극)'!B:B,"&lt;&gt;합계"))&lt;0.001),"O","X"))</f>
        <v/>
      </c>
      <c r="R192" s="21" t="str">
        <f>IF(A192="","",IF(COUNTIFS('MP내역(적극)'!A:A,A192,'MP내역(적극)'!H:H,"X")=0,"O","X"))</f>
        <v/>
      </c>
      <c r="S192" s="20"/>
    </row>
    <row r="193" spans="11:19">
      <c r="K193" s="20"/>
      <c r="L193" s="21" t="str">
        <f t="shared" si="4"/>
        <v/>
      </c>
      <c r="M193" s="21" t="str">
        <f t="shared" si="5"/>
        <v/>
      </c>
      <c r="N193" s="21" t="str">
        <f>IF(A193="","",IFERROR(IF(J193&gt;VLOOKUP(A193,'포트변경내역(중립)'!A:J,10,0),"O","X"),""))</f>
        <v/>
      </c>
      <c r="O193" s="21" t="str">
        <f>IF(A193="","",COUNTIFS('MP내역(적극)'!$A:$A,A193)-COUNTIFS('MP내역(적극)'!$A:$A,A193,'MP내역(적극)'!$B:$B,"현금")-COUNTIFS('MP내역(적극)'!$A:$A,A193,'MP내역(적극)'!$B:$B,"예수금")-COUNTIFS('MP내역(적극)'!$A:$A,A193,'MP내역(적극)'!$B:$B,"예탁금")-COUNTIFS('MP내역(적극)'!$A:$A,A193,'MP내역(적극)'!$B:$B,"합계"))</f>
        <v/>
      </c>
      <c r="P193" s="21" t="str">
        <f>IF(A193="","",IF(COUNTIFS('MP내역(적극)'!A:A,A193,'MP내역(적극)'!G:G,"&gt;"&amp;$F$2,'MP내역(적극)'!D:D,"&lt;&gt;"&amp;$H$2,'MP내역(적극)'!D:D,"&lt;&gt;"&amp;$I$2,'MP내역(적극)'!B:B,"&lt;&gt;현금",'MP내역(적극)'!B:B,"&lt;&gt;합계")=0,"O","X"))</f>
        <v/>
      </c>
      <c r="Q193" s="21" t="str">
        <f>IF(A193="","",IF(AND(ABS(I193-SUMIFS('MP내역(적극)'!G:G,'MP내역(적극)'!A:A,A193,'MP내역(적극)'!F:F,"Y"))&lt;0.001,ABS(H193-SUMIFS('MP내역(적극)'!G:G,'MP내역(적극)'!A:A,A193,'MP내역(적극)'!B:B,"&lt;&gt;합계"))&lt;0.001),"O","X"))</f>
        <v/>
      </c>
      <c r="R193" s="21" t="str">
        <f>IF(A193="","",IF(COUNTIFS('MP내역(적극)'!A:A,A193,'MP내역(적극)'!H:H,"X")=0,"O","X"))</f>
        <v/>
      </c>
      <c r="S193" s="20"/>
    </row>
    <row r="194" spans="11:19">
      <c r="K194" s="20"/>
      <c r="L194" s="21" t="str">
        <f t="shared" si="4"/>
        <v/>
      </c>
      <c r="M194" s="21" t="str">
        <f t="shared" si="5"/>
        <v/>
      </c>
      <c r="N194" s="21" t="str">
        <f>IF(A194="","",IFERROR(IF(J194&gt;VLOOKUP(A194,'포트변경내역(중립)'!A:J,10,0),"O","X"),""))</f>
        <v/>
      </c>
      <c r="O194" s="21" t="str">
        <f>IF(A194="","",COUNTIFS('MP내역(적극)'!$A:$A,A194)-COUNTIFS('MP내역(적극)'!$A:$A,A194,'MP내역(적극)'!$B:$B,"현금")-COUNTIFS('MP내역(적극)'!$A:$A,A194,'MP내역(적극)'!$B:$B,"예수금")-COUNTIFS('MP내역(적극)'!$A:$A,A194,'MP내역(적극)'!$B:$B,"예탁금")-COUNTIFS('MP내역(적극)'!$A:$A,A194,'MP내역(적극)'!$B:$B,"합계"))</f>
        <v/>
      </c>
      <c r="P194" s="21" t="str">
        <f>IF(A194="","",IF(COUNTIFS('MP내역(적극)'!A:A,A194,'MP내역(적극)'!G:G,"&gt;"&amp;$F$2,'MP내역(적극)'!D:D,"&lt;&gt;"&amp;$H$2,'MP내역(적극)'!D:D,"&lt;&gt;"&amp;$I$2,'MP내역(적극)'!B:B,"&lt;&gt;현금",'MP내역(적극)'!B:B,"&lt;&gt;합계")=0,"O","X"))</f>
        <v/>
      </c>
      <c r="Q194" s="21" t="str">
        <f>IF(A194="","",IF(AND(ABS(I194-SUMIFS('MP내역(적극)'!G:G,'MP내역(적극)'!A:A,A194,'MP내역(적극)'!F:F,"Y"))&lt;0.001,ABS(H194-SUMIFS('MP내역(적극)'!G:G,'MP내역(적극)'!A:A,A194,'MP내역(적극)'!B:B,"&lt;&gt;합계"))&lt;0.001),"O","X"))</f>
        <v/>
      </c>
      <c r="R194" s="21" t="str">
        <f>IF(A194="","",IF(COUNTIFS('MP내역(적극)'!A:A,A194,'MP내역(적극)'!H:H,"X")=0,"O","X"))</f>
        <v/>
      </c>
      <c r="S194" s="20"/>
    </row>
    <row r="195" spans="11:19">
      <c r="K195" s="20"/>
      <c r="L195" s="21" t="str">
        <f t="shared" si="4"/>
        <v/>
      </c>
      <c r="M195" s="21" t="str">
        <f t="shared" si="5"/>
        <v/>
      </c>
      <c r="N195" s="21" t="str">
        <f>IF(A195="","",IFERROR(IF(J195&gt;VLOOKUP(A195,'포트변경내역(중립)'!A:J,10,0),"O","X"),""))</f>
        <v/>
      </c>
      <c r="O195" s="21" t="str">
        <f>IF(A195="","",COUNTIFS('MP내역(적극)'!$A:$A,A195)-COUNTIFS('MP내역(적극)'!$A:$A,A195,'MP내역(적극)'!$B:$B,"현금")-COUNTIFS('MP내역(적극)'!$A:$A,A195,'MP내역(적극)'!$B:$B,"예수금")-COUNTIFS('MP내역(적극)'!$A:$A,A195,'MP내역(적극)'!$B:$B,"예탁금")-COUNTIFS('MP내역(적극)'!$A:$A,A195,'MP내역(적극)'!$B:$B,"합계"))</f>
        <v/>
      </c>
      <c r="P195" s="21" t="str">
        <f>IF(A195="","",IF(COUNTIFS('MP내역(적극)'!A:A,A195,'MP내역(적극)'!G:G,"&gt;"&amp;$F$2,'MP내역(적극)'!D:D,"&lt;&gt;"&amp;$H$2,'MP내역(적극)'!D:D,"&lt;&gt;"&amp;$I$2,'MP내역(적극)'!B:B,"&lt;&gt;현금",'MP내역(적극)'!B:B,"&lt;&gt;합계")=0,"O","X"))</f>
        <v/>
      </c>
      <c r="Q195" s="21" t="str">
        <f>IF(A195="","",IF(AND(ABS(I195-SUMIFS('MP내역(적극)'!G:G,'MP내역(적극)'!A:A,A195,'MP내역(적극)'!F:F,"Y"))&lt;0.001,ABS(H195-SUMIFS('MP내역(적극)'!G:G,'MP내역(적극)'!A:A,A195,'MP내역(적극)'!B:B,"&lt;&gt;합계"))&lt;0.001),"O","X"))</f>
        <v/>
      </c>
      <c r="R195" s="21" t="str">
        <f>IF(A195="","",IF(COUNTIFS('MP내역(적극)'!A:A,A195,'MP내역(적극)'!H:H,"X")=0,"O","X"))</f>
        <v/>
      </c>
      <c r="S195" s="20"/>
    </row>
    <row r="196" spans="11:19">
      <c r="K196" s="20"/>
      <c r="L196" s="21" t="str">
        <f t="shared" si="4"/>
        <v/>
      </c>
      <c r="M196" s="21" t="str">
        <f t="shared" si="5"/>
        <v/>
      </c>
      <c r="N196" s="21" t="str">
        <f>IF(A196="","",IFERROR(IF(J196&gt;VLOOKUP(A196,'포트변경내역(중립)'!A:J,10,0),"O","X"),""))</f>
        <v/>
      </c>
      <c r="O196" s="21" t="str">
        <f>IF(A196="","",COUNTIFS('MP내역(적극)'!$A:$A,A196)-COUNTIFS('MP내역(적극)'!$A:$A,A196,'MP내역(적극)'!$B:$B,"현금")-COUNTIFS('MP내역(적극)'!$A:$A,A196,'MP내역(적극)'!$B:$B,"예수금")-COUNTIFS('MP내역(적극)'!$A:$A,A196,'MP내역(적극)'!$B:$B,"예탁금")-COUNTIFS('MP내역(적극)'!$A:$A,A196,'MP내역(적극)'!$B:$B,"합계"))</f>
        <v/>
      </c>
      <c r="P196" s="21" t="str">
        <f>IF(A196="","",IF(COUNTIFS('MP내역(적극)'!A:A,A196,'MP내역(적극)'!G:G,"&gt;"&amp;$F$2,'MP내역(적극)'!D:D,"&lt;&gt;"&amp;$H$2,'MP내역(적극)'!D:D,"&lt;&gt;"&amp;$I$2,'MP내역(적극)'!B:B,"&lt;&gt;현금",'MP내역(적극)'!B:B,"&lt;&gt;합계")=0,"O","X"))</f>
        <v/>
      </c>
      <c r="Q196" s="21" t="str">
        <f>IF(A196="","",IF(AND(ABS(I196-SUMIFS('MP내역(적극)'!G:G,'MP내역(적극)'!A:A,A196,'MP내역(적극)'!F:F,"Y"))&lt;0.001,ABS(H196-SUMIFS('MP내역(적극)'!G:G,'MP내역(적극)'!A:A,A196,'MP내역(적극)'!B:B,"&lt;&gt;합계"))&lt;0.001),"O","X"))</f>
        <v/>
      </c>
      <c r="R196" s="21" t="str">
        <f>IF(A196="","",IF(COUNTIFS('MP내역(적극)'!A:A,A196,'MP내역(적극)'!H:H,"X")=0,"O","X"))</f>
        <v/>
      </c>
      <c r="S196" s="20"/>
    </row>
    <row r="197" spans="11:19">
      <c r="K197" s="20"/>
      <c r="L197" s="21" t="str">
        <f t="shared" ref="L197:L260" si="6">IF(I197="","",IF($C$2&gt;=I197,"O","X"))</f>
        <v/>
      </c>
      <c r="M197" s="21" t="str">
        <f t="shared" ref="M197:M260" si="7">IF(J197="","",IF(AND($D$2&lt;=J197,J197&lt;=$E$2),"O","X"))</f>
        <v/>
      </c>
      <c r="N197" s="21" t="str">
        <f>IF(A197="","",IFERROR(IF(J197&gt;VLOOKUP(A197,'포트변경내역(중립)'!A:J,10,0),"O","X"),""))</f>
        <v/>
      </c>
      <c r="O197" s="21" t="str">
        <f>IF(A197="","",COUNTIFS('MP내역(적극)'!$A:$A,A197)-COUNTIFS('MP내역(적극)'!$A:$A,A197,'MP내역(적극)'!$B:$B,"현금")-COUNTIFS('MP내역(적극)'!$A:$A,A197,'MP내역(적극)'!$B:$B,"예수금")-COUNTIFS('MP내역(적극)'!$A:$A,A197,'MP내역(적극)'!$B:$B,"예탁금")-COUNTIFS('MP내역(적극)'!$A:$A,A197,'MP내역(적극)'!$B:$B,"합계"))</f>
        <v/>
      </c>
      <c r="P197" s="21" t="str">
        <f>IF(A197="","",IF(COUNTIFS('MP내역(적극)'!A:A,A197,'MP내역(적극)'!G:G,"&gt;"&amp;$F$2,'MP내역(적극)'!D:D,"&lt;&gt;"&amp;$H$2,'MP내역(적극)'!D:D,"&lt;&gt;"&amp;$I$2,'MP내역(적극)'!B:B,"&lt;&gt;현금",'MP내역(적극)'!B:B,"&lt;&gt;합계")=0,"O","X"))</f>
        <v/>
      </c>
      <c r="Q197" s="21" t="str">
        <f>IF(A197="","",IF(AND(ABS(I197-SUMIFS('MP내역(적극)'!G:G,'MP내역(적극)'!A:A,A197,'MP내역(적극)'!F:F,"Y"))&lt;0.001,ABS(H197-SUMIFS('MP내역(적극)'!G:G,'MP내역(적극)'!A:A,A197,'MP내역(적극)'!B:B,"&lt;&gt;합계"))&lt;0.001),"O","X"))</f>
        <v/>
      </c>
      <c r="R197" s="21" t="str">
        <f>IF(A197="","",IF(COUNTIFS('MP내역(적극)'!A:A,A197,'MP내역(적극)'!H:H,"X")=0,"O","X"))</f>
        <v/>
      </c>
      <c r="S197" s="20"/>
    </row>
    <row r="198" spans="11:19">
      <c r="K198" s="20"/>
      <c r="L198" s="21" t="str">
        <f t="shared" si="6"/>
        <v/>
      </c>
      <c r="M198" s="21" t="str">
        <f t="shared" si="7"/>
        <v/>
      </c>
      <c r="N198" s="21" t="str">
        <f>IF(A198="","",IFERROR(IF(J198&gt;VLOOKUP(A198,'포트변경내역(중립)'!A:J,10,0),"O","X"),""))</f>
        <v/>
      </c>
      <c r="O198" s="21" t="str">
        <f>IF(A198="","",COUNTIFS('MP내역(적극)'!$A:$A,A198)-COUNTIFS('MP내역(적극)'!$A:$A,A198,'MP내역(적극)'!$B:$B,"현금")-COUNTIFS('MP내역(적극)'!$A:$A,A198,'MP내역(적극)'!$B:$B,"예수금")-COUNTIFS('MP내역(적극)'!$A:$A,A198,'MP내역(적극)'!$B:$B,"예탁금")-COUNTIFS('MP내역(적극)'!$A:$A,A198,'MP내역(적극)'!$B:$B,"합계"))</f>
        <v/>
      </c>
      <c r="P198" s="21" t="str">
        <f>IF(A198="","",IF(COUNTIFS('MP내역(적극)'!A:A,A198,'MP내역(적극)'!G:G,"&gt;"&amp;$F$2,'MP내역(적극)'!D:D,"&lt;&gt;"&amp;$H$2,'MP내역(적극)'!D:D,"&lt;&gt;"&amp;$I$2,'MP내역(적극)'!B:B,"&lt;&gt;현금",'MP내역(적극)'!B:B,"&lt;&gt;합계")=0,"O","X"))</f>
        <v/>
      </c>
      <c r="Q198" s="21" t="str">
        <f>IF(A198="","",IF(AND(ABS(I198-SUMIFS('MP내역(적극)'!G:G,'MP내역(적극)'!A:A,A198,'MP내역(적극)'!F:F,"Y"))&lt;0.001,ABS(H198-SUMIFS('MP내역(적극)'!G:G,'MP내역(적극)'!A:A,A198,'MP내역(적극)'!B:B,"&lt;&gt;합계"))&lt;0.001),"O","X"))</f>
        <v/>
      </c>
      <c r="R198" s="21" t="str">
        <f>IF(A198="","",IF(COUNTIFS('MP내역(적극)'!A:A,A198,'MP내역(적극)'!H:H,"X")=0,"O","X"))</f>
        <v/>
      </c>
      <c r="S198" s="20"/>
    </row>
    <row r="199" spans="11:19">
      <c r="K199" s="20"/>
      <c r="L199" s="21" t="str">
        <f t="shared" si="6"/>
        <v/>
      </c>
      <c r="M199" s="21" t="str">
        <f t="shared" si="7"/>
        <v/>
      </c>
      <c r="N199" s="21" t="str">
        <f>IF(A199="","",IFERROR(IF(J199&gt;VLOOKUP(A199,'포트변경내역(중립)'!A:J,10,0),"O","X"),""))</f>
        <v/>
      </c>
      <c r="O199" s="21" t="str">
        <f>IF(A199="","",COUNTIFS('MP내역(적극)'!$A:$A,A199)-COUNTIFS('MP내역(적극)'!$A:$A,A199,'MP내역(적극)'!$B:$B,"현금")-COUNTIFS('MP내역(적극)'!$A:$A,A199,'MP내역(적극)'!$B:$B,"예수금")-COUNTIFS('MP내역(적극)'!$A:$A,A199,'MP내역(적극)'!$B:$B,"예탁금")-COUNTIFS('MP내역(적극)'!$A:$A,A199,'MP내역(적극)'!$B:$B,"합계"))</f>
        <v/>
      </c>
      <c r="P199" s="21" t="str">
        <f>IF(A199="","",IF(COUNTIFS('MP내역(적극)'!A:A,A199,'MP내역(적극)'!G:G,"&gt;"&amp;$F$2,'MP내역(적극)'!D:D,"&lt;&gt;"&amp;$H$2,'MP내역(적극)'!D:D,"&lt;&gt;"&amp;$I$2,'MP내역(적극)'!B:B,"&lt;&gt;현금",'MP내역(적극)'!B:B,"&lt;&gt;합계")=0,"O","X"))</f>
        <v/>
      </c>
      <c r="Q199" s="21" t="str">
        <f>IF(A199="","",IF(AND(ABS(I199-SUMIFS('MP내역(적극)'!G:G,'MP내역(적극)'!A:A,A199,'MP내역(적극)'!F:F,"Y"))&lt;0.001,ABS(H199-SUMIFS('MP내역(적극)'!G:G,'MP내역(적극)'!A:A,A199,'MP내역(적극)'!B:B,"&lt;&gt;합계"))&lt;0.001),"O","X"))</f>
        <v/>
      </c>
      <c r="R199" s="21" t="str">
        <f>IF(A199="","",IF(COUNTIFS('MP내역(적극)'!A:A,A199,'MP내역(적극)'!H:H,"X")=0,"O","X"))</f>
        <v/>
      </c>
      <c r="S199" s="20"/>
    </row>
    <row r="200" spans="11:19">
      <c r="K200" s="20"/>
      <c r="L200" s="21" t="str">
        <f t="shared" si="6"/>
        <v/>
      </c>
      <c r="M200" s="21" t="str">
        <f t="shared" si="7"/>
        <v/>
      </c>
      <c r="N200" s="21" t="str">
        <f>IF(A200="","",IFERROR(IF(J200&gt;VLOOKUP(A200,'포트변경내역(중립)'!A:J,10,0),"O","X"),""))</f>
        <v/>
      </c>
      <c r="O200" s="21" t="str">
        <f>IF(A200="","",COUNTIFS('MP내역(적극)'!$A:$A,A200)-COUNTIFS('MP내역(적극)'!$A:$A,A200,'MP내역(적극)'!$B:$B,"현금")-COUNTIFS('MP내역(적극)'!$A:$A,A200,'MP내역(적극)'!$B:$B,"예수금")-COUNTIFS('MP내역(적극)'!$A:$A,A200,'MP내역(적극)'!$B:$B,"예탁금")-COUNTIFS('MP내역(적극)'!$A:$A,A200,'MP내역(적극)'!$B:$B,"합계"))</f>
        <v/>
      </c>
      <c r="P200" s="21" t="str">
        <f>IF(A200="","",IF(COUNTIFS('MP내역(적극)'!A:A,A200,'MP내역(적극)'!G:G,"&gt;"&amp;$F$2,'MP내역(적극)'!D:D,"&lt;&gt;"&amp;$H$2,'MP내역(적극)'!D:D,"&lt;&gt;"&amp;$I$2,'MP내역(적극)'!B:B,"&lt;&gt;현금",'MP내역(적극)'!B:B,"&lt;&gt;합계")=0,"O","X"))</f>
        <v/>
      </c>
      <c r="Q200" s="21" t="str">
        <f>IF(A200="","",IF(AND(ABS(I200-SUMIFS('MP내역(적극)'!G:G,'MP내역(적극)'!A:A,A200,'MP내역(적극)'!F:F,"Y"))&lt;0.001,ABS(H200-SUMIFS('MP내역(적극)'!G:G,'MP내역(적극)'!A:A,A200,'MP내역(적극)'!B:B,"&lt;&gt;합계"))&lt;0.001),"O","X"))</f>
        <v/>
      </c>
      <c r="R200" s="21" t="str">
        <f>IF(A200="","",IF(COUNTIFS('MP내역(적극)'!A:A,A200,'MP내역(적극)'!H:H,"X")=0,"O","X"))</f>
        <v/>
      </c>
      <c r="S200" s="20"/>
    </row>
    <row r="201" spans="11:19">
      <c r="K201" s="20"/>
      <c r="L201" s="21" t="str">
        <f t="shared" si="6"/>
        <v/>
      </c>
      <c r="M201" s="21" t="str">
        <f t="shared" si="7"/>
        <v/>
      </c>
      <c r="N201" s="21" t="str">
        <f>IF(A201="","",IFERROR(IF(J201&gt;VLOOKUP(A201,'포트변경내역(중립)'!A:J,10,0),"O","X"),""))</f>
        <v/>
      </c>
      <c r="O201" s="21" t="str">
        <f>IF(A201="","",COUNTIFS('MP내역(적극)'!$A:$A,A201)-COUNTIFS('MP내역(적극)'!$A:$A,A201,'MP내역(적극)'!$B:$B,"현금")-COUNTIFS('MP내역(적극)'!$A:$A,A201,'MP내역(적극)'!$B:$B,"예수금")-COUNTIFS('MP내역(적극)'!$A:$A,A201,'MP내역(적극)'!$B:$B,"예탁금")-COUNTIFS('MP내역(적극)'!$A:$A,A201,'MP내역(적극)'!$B:$B,"합계"))</f>
        <v/>
      </c>
      <c r="P201" s="21" t="str">
        <f>IF(A201="","",IF(COUNTIFS('MP내역(적극)'!A:A,A201,'MP내역(적극)'!G:G,"&gt;"&amp;$F$2,'MP내역(적극)'!D:D,"&lt;&gt;"&amp;$H$2,'MP내역(적극)'!D:D,"&lt;&gt;"&amp;$I$2,'MP내역(적극)'!B:B,"&lt;&gt;현금",'MP내역(적극)'!B:B,"&lt;&gt;합계")=0,"O","X"))</f>
        <v/>
      </c>
      <c r="Q201" s="21" t="str">
        <f>IF(A201="","",IF(AND(ABS(I201-SUMIFS('MP내역(적극)'!G:G,'MP내역(적극)'!A:A,A201,'MP내역(적극)'!F:F,"Y"))&lt;0.001,ABS(H201-SUMIFS('MP내역(적극)'!G:G,'MP내역(적극)'!A:A,A201,'MP내역(적극)'!B:B,"&lt;&gt;합계"))&lt;0.001),"O","X"))</f>
        <v/>
      </c>
      <c r="R201" s="21" t="str">
        <f>IF(A201="","",IF(COUNTIFS('MP내역(적극)'!A:A,A201,'MP내역(적극)'!H:H,"X")=0,"O","X"))</f>
        <v/>
      </c>
      <c r="S201" s="20"/>
    </row>
    <row r="202" spans="11:19">
      <c r="K202" s="20"/>
      <c r="L202" s="21" t="str">
        <f t="shared" si="6"/>
        <v/>
      </c>
      <c r="M202" s="21" t="str">
        <f t="shared" si="7"/>
        <v/>
      </c>
      <c r="N202" s="21" t="str">
        <f>IF(A202="","",IFERROR(IF(J202&gt;VLOOKUP(A202,'포트변경내역(중립)'!A:J,10,0),"O","X"),""))</f>
        <v/>
      </c>
      <c r="O202" s="21" t="str">
        <f>IF(A202="","",COUNTIFS('MP내역(적극)'!$A:$A,A202)-COUNTIFS('MP내역(적극)'!$A:$A,A202,'MP내역(적극)'!$B:$B,"현금")-COUNTIFS('MP내역(적극)'!$A:$A,A202,'MP내역(적극)'!$B:$B,"예수금")-COUNTIFS('MP내역(적극)'!$A:$A,A202,'MP내역(적극)'!$B:$B,"예탁금")-COUNTIFS('MP내역(적극)'!$A:$A,A202,'MP내역(적극)'!$B:$B,"합계"))</f>
        <v/>
      </c>
      <c r="P202" s="21" t="str">
        <f>IF(A202="","",IF(COUNTIFS('MP내역(적극)'!A:A,A202,'MP내역(적극)'!G:G,"&gt;"&amp;$F$2,'MP내역(적극)'!D:D,"&lt;&gt;"&amp;$H$2,'MP내역(적극)'!D:D,"&lt;&gt;"&amp;$I$2,'MP내역(적극)'!B:B,"&lt;&gt;현금",'MP내역(적극)'!B:B,"&lt;&gt;합계")=0,"O","X"))</f>
        <v/>
      </c>
      <c r="Q202" s="21" t="str">
        <f>IF(A202="","",IF(AND(ABS(I202-SUMIFS('MP내역(적극)'!G:G,'MP내역(적극)'!A:A,A202,'MP내역(적극)'!F:F,"Y"))&lt;0.001,ABS(H202-SUMIFS('MP내역(적극)'!G:G,'MP내역(적극)'!A:A,A202,'MP내역(적극)'!B:B,"&lt;&gt;합계"))&lt;0.001),"O","X"))</f>
        <v/>
      </c>
      <c r="R202" s="21" t="str">
        <f>IF(A202="","",IF(COUNTIFS('MP내역(적극)'!A:A,A202,'MP내역(적극)'!H:H,"X")=0,"O","X"))</f>
        <v/>
      </c>
      <c r="S202" s="20"/>
    </row>
    <row r="203" spans="11:19">
      <c r="K203" s="20"/>
      <c r="L203" s="21" t="str">
        <f t="shared" si="6"/>
        <v/>
      </c>
      <c r="M203" s="21" t="str">
        <f t="shared" si="7"/>
        <v/>
      </c>
      <c r="N203" s="21" t="str">
        <f>IF(A203="","",IFERROR(IF(J203&gt;VLOOKUP(A203,'포트변경내역(중립)'!A:J,10,0),"O","X"),""))</f>
        <v/>
      </c>
      <c r="O203" s="21" t="str">
        <f>IF(A203="","",COUNTIFS('MP내역(적극)'!$A:$A,A203)-COUNTIFS('MP내역(적극)'!$A:$A,A203,'MP내역(적극)'!$B:$B,"현금")-COUNTIFS('MP내역(적극)'!$A:$A,A203,'MP내역(적극)'!$B:$B,"예수금")-COUNTIFS('MP내역(적극)'!$A:$A,A203,'MP내역(적극)'!$B:$B,"예탁금")-COUNTIFS('MP내역(적극)'!$A:$A,A203,'MP내역(적극)'!$B:$B,"합계"))</f>
        <v/>
      </c>
      <c r="P203" s="21" t="str">
        <f>IF(A203="","",IF(COUNTIFS('MP내역(적극)'!A:A,A203,'MP내역(적극)'!G:G,"&gt;"&amp;$F$2,'MP내역(적극)'!D:D,"&lt;&gt;"&amp;$H$2,'MP내역(적극)'!D:D,"&lt;&gt;"&amp;$I$2,'MP내역(적극)'!B:B,"&lt;&gt;현금",'MP내역(적극)'!B:B,"&lt;&gt;합계")=0,"O","X"))</f>
        <v/>
      </c>
      <c r="Q203" s="21" t="str">
        <f>IF(A203="","",IF(AND(ABS(I203-SUMIFS('MP내역(적극)'!G:G,'MP내역(적극)'!A:A,A203,'MP내역(적극)'!F:F,"Y"))&lt;0.001,ABS(H203-SUMIFS('MP내역(적극)'!G:G,'MP내역(적극)'!A:A,A203,'MP내역(적극)'!B:B,"&lt;&gt;합계"))&lt;0.001),"O","X"))</f>
        <v/>
      </c>
      <c r="R203" s="21" t="str">
        <f>IF(A203="","",IF(COUNTIFS('MP내역(적극)'!A:A,A203,'MP내역(적극)'!H:H,"X")=0,"O","X"))</f>
        <v/>
      </c>
      <c r="S203" s="20"/>
    </row>
    <row r="204" spans="11:19">
      <c r="K204" s="20"/>
      <c r="L204" s="21" t="str">
        <f t="shared" si="6"/>
        <v/>
      </c>
      <c r="M204" s="21" t="str">
        <f t="shared" si="7"/>
        <v/>
      </c>
      <c r="N204" s="21" t="str">
        <f>IF(A204="","",IFERROR(IF(J204&gt;VLOOKUP(A204,'포트변경내역(중립)'!A:J,10,0),"O","X"),""))</f>
        <v/>
      </c>
      <c r="O204" s="21" t="str">
        <f>IF(A204="","",COUNTIFS('MP내역(적극)'!$A:$A,A204)-COUNTIFS('MP내역(적극)'!$A:$A,A204,'MP내역(적극)'!$B:$B,"현금")-COUNTIFS('MP내역(적극)'!$A:$A,A204,'MP내역(적극)'!$B:$B,"예수금")-COUNTIFS('MP내역(적극)'!$A:$A,A204,'MP내역(적극)'!$B:$B,"예탁금")-COUNTIFS('MP내역(적극)'!$A:$A,A204,'MP내역(적극)'!$B:$B,"합계"))</f>
        <v/>
      </c>
      <c r="P204" s="21" t="str">
        <f>IF(A204="","",IF(COUNTIFS('MP내역(적극)'!A:A,A204,'MP내역(적극)'!G:G,"&gt;"&amp;$F$2,'MP내역(적극)'!D:D,"&lt;&gt;"&amp;$H$2,'MP내역(적극)'!D:D,"&lt;&gt;"&amp;$I$2,'MP내역(적극)'!B:B,"&lt;&gt;현금",'MP내역(적극)'!B:B,"&lt;&gt;합계")=0,"O","X"))</f>
        <v/>
      </c>
      <c r="Q204" s="21" t="str">
        <f>IF(A204="","",IF(AND(ABS(I204-SUMIFS('MP내역(적극)'!G:G,'MP내역(적극)'!A:A,A204,'MP내역(적극)'!F:F,"Y"))&lt;0.001,ABS(H204-SUMIFS('MP내역(적극)'!G:G,'MP내역(적극)'!A:A,A204,'MP내역(적극)'!B:B,"&lt;&gt;합계"))&lt;0.001),"O","X"))</f>
        <v/>
      </c>
      <c r="R204" s="21" t="str">
        <f>IF(A204="","",IF(COUNTIFS('MP내역(적극)'!A:A,A204,'MP내역(적극)'!H:H,"X")=0,"O","X"))</f>
        <v/>
      </c>
      <c r="S204" s="20"/>
    </row>
    <row r="205" spans="11:19">
      <c r="K205" s="20"/>
      <c r="L205" s="21" t="str">
        <f t="shared" si="6"/>
        <v/>
      </c>
      <c r="M205" s="21" t="str">
        <f t="shared" si="7"/>
        <v/>
      </c>
      <c r="N205" s="21" t="str">
        <f>IF(A205="","",IFERROR(IF(J205&gt;VLOOKUP(A205,'포트변경내역(중립)'!A:J,10,0),"O","X"),""))</f>
        <v/>
      </c>
      <c r="O205" s="21" t="str">
        <f>IF(A205="","",COUNTIFS('MP내역(적극)'!$A:$A,A205)-COUNTIFS('MP내역(적극)'!$A:$A,A205,'MP내역(적극)'!$B:$B,"현금")-COUNTIFS('MP내역(적극)'!$A:$A,A205,'MP내역(적극)'!$B:$B,"예수금")-COUNTIFS('MP내역(적극)'!$A:$A,A205,'MP내역(적극)'!$B:$B,"예탁금")-COUNTIFS('MP내역(적극)'!$A:$A,A205,'MP내역(적극)'!$B:$B,"합계"))</f>
        <v/>
      </c>
      <c r="P205" s="21" t="str">
        <f>IF(A205="","",IF(COUNTIFS('MP내역(적극)'!A:A,A205,'MP내역(적극)'!G:G,"&gt;"&amp;$F$2,'MP내역(적극)'!D:D,"&lt;&gt;"&amp;$H$2,'MP내역(적극)'!D:D,"&lt;&gt;"&amp;$I$2,'MP내역(적극)'!B:B,"&lt;&gt;현금",'MP내역(적극)'!B:B,"&lt;&gt;합계")=0,"O","X"))</f>
        <v/>
      </c>
      <c r="Q205" s="21" t="str">
        <f>IF(A205="","",IF(AND(ABS(I205-SUMIFS('MP내역(적극)'!G:G,'MP내역(적극)'!A:A,A205,'MP내역(적극)'!F:F,"Y"))&lt;0.001,ABS(H205-SUMIFS('MP내역(적극)'!G:G,'MP내역(적극)'!A:A,A205,'MP내역(적극)'!B:B,"&lt;&gt;합계"))&lt;0.001),"O","X"))</f>
        <v/>
      </c>
      <c r="R205" s="21" t="str">
        <f>IF(A205="","",IF(COUNTIFS('MP내역(적극)'!A:A,A205,'MP내역(적극)'!H:H,"X")=0,"O","X"))</f>
        <v/>
      </c>
      <c r="S205" s="20"/>
    </row>
    <row r="206" spans="11:19">
      <c r="K206" s="20"/>
      <c r="L206" s="21" t="str">
        <f t="shared" si="6"/>
        <v/>
      </c>
      <c r="M206" s="21" t="str">
        <f t="shared" si="7"/>
        <v/>
      </c>
      <c r="N206" s="21" t="str">
        <f>IF(A206="","",IFERROR(IF(J206&gt;VLOOKUP(A206,'포트변경내역(중립)'!A:J,10,0),"O","X"),""))</f>
        <v/>
      </c>
      <c r="O206" s="21" t="str">
        <f>IF(A206="","",COUNTIFS('MP내역(적극)'!$A:$A,A206)-COUNTIFS('MP내역(적극)'!$A:$A,A206,'MP내역(적극)'!$B:$B,"현금")-COUNTIFS('MP내역(적극)'!$A:$A,A206,'MP내역(적극)'!$B:$B,"예수금")-COUNTIFS('MP내역(적극)'!$A:$A,A206,'MP내역(적극)'!$B:$B,"예탁금")-COUNTIFS('MP내역(적극)'!$A:$A,A206,'MP내역(적극)'!$B:$B,"합계"))</f>
        <v/>
      </c>
      <c r="P206" s="21" t="str">
        <f>IF(A206="","",IF(COUNTIFS('MP내역(적극)'!A:A,A206,'MP내역(적극)'!G:G,"&gt;"&amp;$F$2,'MP내역(적극)'!D:D,"&lt;&gt;"&amp;$H$2,'MP내역(적극)'!D:D,"&lt;&gt;"&amp;$I$2,'MP내역(적극)'!B:B,"&lt;&gt;현금",'MP내역(적극)'!B:B,"&lt;&gt;합계")=0,"O","X"))</f>
        <v/>
      </c>
      <c r="Q206" s="21" t="str">
        <f>IF(A206="","",IF(AND(ABS(I206-SUMIFS('MP내역(적극)'!G:G,'MP내역(적극)'!A:A,A206,'MP내역(적극)'!F:F,"Y"))&lt;0.001,ABS(H206-SUMIFS('MP내역(적극)'!G:G,'MP내역(적극)'!A:A,A206,'MP내역(적극)'!B:B,"&lt;&gt;합계"))&lt;0.001),"O","X"))</f>
        <v/>
      </c>
      <c r="R206" s="21" t="str">
        <f>IF(A206="","",IF(COUNTIFS('MP내역(적극)'!A:A,A206,'MP내역(적극)'!H:H,"X")=0,"O","X"))</f>
        <v/>
      </c>
      <c r="S206" s="20"/>
    </row>
    <row r="207" spans="11:19">
      <c r="K207" s="20"/>
      <c r="L207" s="21" t="str">
        <f t="shared" si="6"/>
        <v/>
      </c>
      <c r="M207" s="21" t="str">
        <f t="shared" si="7"/>
        <v/>
      </c>
      <c r="N207" s="21" t="str">
        <f>IF(A207="","",IFERROR(IF(J207&gt;VLOOKUP(A207,'포트변경내역(중립)'!A:J,10,0),"O","X"),""))</f>
        <v/>
      </c>
      <c r="O207" s="21" t="str">
        <f>IF(A207="","",COUNTIFS('MP내역(적극)'!$A:$A,A207)-COUNTIFS('MP내역(적극)'!$A:$A,A207,'MP내역(적극)'!$B:$B,"현금")-COUNTIFS('MP내역(적극)'!$A:$A,A207,'MP내역(적극)'!$B:$B,"예수금")-COUNTIFS('MP내역(적극)'!$A:$A,A207,'MP내역(적극)'!$B:$B,"예탁금")-COUNTIFS('MP내역(적극)'!$A:$A,A207,'MP내역(적극)'!$B:$B,"합계"))</f>
        <v/>
      </c>
      <c r="P207" s="21" t="str">
        <f>IF(A207="","",IF(COUNTIFS('MP내역(적극)'!A:A,A207,'MP내역(적극)'!G:G,"&gt;"&amp;$F$2,'MP내역(적극)'!D:D,"&lt;&gt;"&amp;$H$2,'MP내역(적극)'!D:D,"&lt;&gt;"&amp;$I$2,'MP내역(적극)'!B:B,"&lt;&gt;현금",'MP내역(적극)'!B:B,"&lt;&gt;합계")=0,"O","X"))</f>
        <v/>
      </c>
      <c r="Q207" s="21" t="str">
        <f>IF(A207="","",IF(AND(ABS(I207-SUMIFS('MP내역(적극)'!G:G,'MP내역(적극)'!A:A,A207,'MP내역(적극)'!F:F,"Y"))&lt;0.001,ABS(H207-SUMIFS('MP내역(적극)'!G:G,'MP내역(적극)'!A:A,A207,'MP내역(적극)'!B:B,"&lt;&gt;합계"))&lt;0.001),"O","X"))</f>
        <v/>
      </c>
      <c r="R207" s="21" t="str">
        <f>IF(A207="","",IF(COUNTIFS('MP내역(적극)'!A:A,A207,'MP내역(적극)'!H:H,"X")=0,"O","X"))</f>
        <v/>
      </c>
      <c r="S207" s="20"/>
    </row>
    <row r="208" spans="11:19">
      <c r="K208" s="20"/>
      <c r="L208" s="21" t="str">
        <f t="shared" si="6"/>
        <v/>
      </c>
      <c r="M208" s="21" t="str">
        <f t="shared" si="7"/>
        <v/>
      </c>
      <c r="N208" s="21" t="str">
        <f>IF(A208="","",IFERROR(IF(J208&gt;VLOOKUP(A208,'포트변경내역(중립)'!A:J,10,0),"O","X"),""))</f>
        <v/>
      </c>
      <c r="O208" s="21" t="str">
        <f>IF(A208="","",COUNTIFS('MP내역(적극)'!$A:$A,A208)-COUNTIFS('MP내역(적극)'!$A:$A,A208,'MP내역(적극)'!$B:$B,"현금")-COUNTIFS('MP내역(적극)'!$A:$A,A208,'MP내역(적극)'!$B:$B,"예수금")-COUNTIFS('MP내역(적극)'!$A:$A,A208,'MP내역(적극)'!$B:$B,"예탁금")-COUNTIFS('MP내역(적극)'!$A:$A,A208,'MP내역(적극)'!$B:$B,"합계"))</f>
        <v/>
      </c>
      <c r="P208" s="21" t="str">
        <f>IF(A208="","",IF(COUNTIFS('MP내역(적극)'!A:A,A208,'MP내역(적극)'!G:G,"&gt;"&amp;$F$2,'MP내역(적극)'!D:D,"&lt;&gt;"&amp;$H$2,'MP내역(적극)'!D:D,"&lt;&gt;"&amp;$I$2,'MP내역(적극)'!B:B,"&lt;&gt;현금",'MP내역(적극)'!B:B,"&lt;&gt;합계")=0,"O","X"))</f>
        <v/>
      </c>
      <c r="Q208" s="21" t="str">
        <f>IF(A208="","",IF(AND(ABS(I208-SUMIFS('MP내역(적극)'!G:G,'MP내역(적극)'!A:A,A208,'MP내역(적극)'!F:F,"Y"))&lt;0.001,ABS(H208-SUMIFS('MP내역(적극)'!G:G,'MP내역(적극)'!A:A,A208,'MP내역(적극)'!B:B,"&lt;&gt;합계"))&lt;0.001),"O","X"))</f>
        <v/>
      </c>
      <c r="R208" s="21" t="str">
        <f>IF(A208="","",IF(COUNTIFS('MP내역(적극)'!A:A,A208,'MP내역(적극)'!H:H,"X")=0,"O","X"))</f>
        <v/>
      </c>
      <c r="S208" s="20"/>
    </row>
    <row r="209" spans="11:19">
      <c r="K209" s="20"/>
      <c r="L209" s="21" t="str">
        <f t="shared" si="6"/>
        <v/>
      </c>
      <c r="M209" s="21" t="str">
        <f t="shared" si="7"/>
        <v/>
      </c>
      <c r="N209" s="21" t="str">
        <f>IF(A209="","",IFERROR(IF(J209&gt;VLOOKUP(A209,'포트변경내역(중립)'!A:J,10,0),"O","X"),""))</f>
        <v/>
      </c>
      <c r="O209" s="21" t="str">
        <f>IF(A209="","",COUNTIFS('MP내역(적극)'!$A:$A,A209)-COUNTIFS('MP내역(적극)'!$A:$A,A209,'MP내역(적극)'!$B:$B,"현금")-COUNTIFS('MP내역(적극)'!$A:$A,A209,'MP내역(적극)'!$B:$B,"예수금")-COUNTIFS('MP내역(적극)'!$A:$A,A209,'MP내역(적극)'!$B:$B,"예탁금")-COUNTIFS('MP내역(적극)'!$A:$A,A209,'MP내역(적극)'!$B:$B,"합계"))</f>
        <v/>
      </c>
      <c r="P209" s="21" t="str">
        <f>IF(A209="","",IF(COUNTIFS('MP내역(적극)'!A:A,A209,'MP내역(적극)'!G:G,"&gt;"&amp;$F$2,'MP내역(적극)'!D:D,"&lt;&gt;"&amp;$H$2,'MP내역(적극)'!D:D,"&lt;&gt;"&amp;$I$2,'MP내역(적극)'!B:B,"&lt;&gt;현금",'MP내역(적극)'!B:B,"&lt;&gt;합계")=0,"O","X"))</f>
        <v/>
      </c>
      <c r="Q209" s="21" t="str">
        <f>IF(A209="","",IF(AND(ABS(I209-SUMIFS('MP내역(적극)'!G:G,'MP내역(적극)'!A:A,A209,'MP내역(적극)'!F:F,"Y"))&lt;0.001,ABS(H209-SUMIFS('MP내역(적극)'!G:G,'MP내역(적극)'!A:A,A209,'MP내역(적극)'!B:B,"&lt;&gt;합계"))&lt;0.001),"O","X"))</f>
        <v/>
      </c>
      <c r="R209" s="21" t="str">
        <f>IF(A209="","",IF(COUNTIFS('MP내역(적극)'!A:A,A209,'MP내역(적극)'!H:H,"X")=0,"O","X"))</f>
        <v/>
      </c>
      <c r="S209" s="20"/>
    </row>
    <row r="210" spans="11:19">
      <c r="K210" s="20"/>
      <c r="L210" s="21" t="str">
        <f t="shared" si="6"/>
        <v/>
      </c>
      <c r="M210" s="21" t="str">
        <f t="shared" si="7"/>
        <v/>
      </c>
      <c r="N210" s="21" t="str">
        <f>IF(A210="","",IFERROR(IF(J210&gt;VLOOKUP(A210,'포트변경내역(중립)'!A:J,10,0),"O","X"),""))</f>
        <v/>
      </c>
      <c r="O210" s="21" t="str">
        <f>IF(A210="","",COUNTIFS('MP내역(적극)'!$A:$A,A210)-COUNTIFS('MP내역(적극)'!$A:$A,A210,'MP내역(적극)'!$B:$B,"현금")-COUNTIFS('MP내역(적극)'!$A:$A,A210,'MP내역(적극)'!$B:$B,"예수금")-COUNTIFS('MP내역(적극)'!$A:$A,A210,'MP내역(적극)'!$B:$B,"예탁금")-COUNTIFS('MP내역(적극)'!$A:$A,A210,'MP내역(적극)'!$B:$B,"합계"))</f>
        <v/>
      </c>
      <c r="P210" s="21" t="str">
        <f>IF(A210="","",IF(COUNTIFS('MP내역(적극)'!A:A,A210,'MP내역(적극)'!G:G,"&gt;"&amp;$F$2,'MP내역(적극)'!D:D,"&lt;&gt;"&amp;$H$2,'MP내역(적극)'!D:D,"&lt;&gt;"&amp;$I$2,'MP내역(적극)'!B:B,"&lt;&gt;현금",'MP내역(적극)'!B:B,"&lt;&gt;합계")=0,"O","X"))</f>
        <v/>
      </c>
      <c r="Q210" s="21" t="str">
        <f>IF(A210="","",IF(AND(ABS(I210-SUMIFS('MP내역(적극)'!G:G,'MP내역(적극)'!A:A,A210,'MP내역(적극)'!F:F,"Y"))&lt;0.001,ABS(H210-SUMIFS('MP내역(적극)'!G:G,'MP내역(적극)'!A:A,A210,'MP내역(적극)'!B:B,"&lt;&gt;합계"))&lt;0.001),"O","X"))</f>
        <v/>
      </c>
      <c r="R210" s="21" t="str">
        <f>IF(A210="","",IF(COUNTIFS('MP내역(적극)'!A:A,A210,'MP내역(적극)'!H:H,"X")=0,"O","X"))</f>
        <v/>
      </c>
      <c r="S210" s="20"/>
    </row>
    <row r="211" spans="11:19">
      <c r="K211" s="20"/>
      <c r="L211" s="21" t="str">
        <f t="shared" si="6"/>
        <v/>
      </c>
      <c r="M211" s="21" t="str">
        <f t="shared" si="7"/>
        <v/>
      </c>
      <c r="N211" s="21" t="str">
        <f>IF(A211="","",IFERROR(IF(J211&gt;VLOOKUP(A211,'포트변경내역(중립)'!A:J,10,0),"O","X"),""))</f>
        <v/>
      </c>
      <c r="O211" s="21" t="str">
        <f>IF(A211="","",COUNTIFS('MP내역(적극)'!$A:$A,A211)-COUNTIFS('MP내역(적극)'!$A:$A,A211,'MP내역(적극)'!$B:$B,"현금")-COUNTIFS('MP내역(적극)'!$A:$A,A211,'MP내역(적극)'!$B:$B,"예수금")-COUNTIFS('MP내역(적극)'!$A:$A,A211,'MP내역(적극)'!$B:$B,"예탁금")-COUNTIFS('MP내역(적극)'!$A:$A,A211,'MP내역(적극)'!$B:$B,"합계"))</f>
        <v/>
      </c>
      <c r="P211" s="21" t="str">
        <f>IF(A211="","",IF(COUNTIFS('MP내역(적극)'!A:A,A211,'MP내역(적극)'!G:G,"&gt;"&amp;$F$2,'MP내역(적극)'!D:D,"&lt;&gt;"&amp;$H$2,'MP내역(적극)'!D:D,"&lt;&gt;"&amp;$I$2,'MP내역(적극)'!B:B,"&lt;&gt;현금",'MP내역(적극)'!B:B,"&lt;&gt;합계")=0,"O","X"))</f>
        <v/>
      </c>
      <c r="Q211" s="21" t="str">
        <f>IF(A211="","",IF(AND(ABS(I211-SUMIFS('MP내역(적극)'!G:G,'MP내역(적극)'!A:A,A211,'MP내역(적극)'!F:F,"Y"))&lt;0.001,ABS(H211-SUMIFS('MP내역(적극)'!G:G,'MP내역(적극)'!A:A,A211,'MP내역(적극)'!B:B,"&lt;&gt;합계"))&lt;0.001),"O","X"))</f>
        <v/>
      </c>
      <c r="R211" s="21" t="str">
        <f>IF(A211="","",IF(COUNTIFS('MP내역(적극)'!A:A,A211,'MP내역(적극)'!H:H,"X")=0,"O","X"))</f>
        <v/>
      </c>
      <c r="S211" s="20"/>
    </row>
    <row r="212" spans="11:19">
      <c r="K212" s="20"/>
      <c r="L212" s="21" t="str">
        <f t="shared" si="6"/>
        <v/>
      </c>
      <c r="M212" s="21" t="str">
        <f t="shared" si="7"/>
        <v/>
      </c>
      <c r="N212" s="21" t="str">
        <f>IF(A212="","",IFERROR(IF(J212&gt;VLOOKUP(A212,'포트변경내역(중립)'!A:J,10,0),"O","X"),""))</f>
        <v/>
      </c>
      <c r="O212" s="21" t="str">
        <f>IF(A212="","",COUNTIFS('MP내역(적극)'!$A:$A,A212)-COUNTIFS('MP내역(적극)'!$A:$A,A212,'MP내역(적극)'!$B:$B,"현금")-COUNTIFS('MP내역(적극)'!$A:$A,A212,'MP내역(적극)'!$B:$B,"예수금")-COUNTIFS('MP내역(적극)'!$A:$A,A212,'MP내역(적극)'!$B:$B,"예탁금")-COUNTIFS('MP내역(적극)'!$A:$A,A212,'MP내역(적극)'!$B:$B,"합계"))</f>
        <v/>
      </c>
      <c r="P212" s="21" t="str">
        <f>IF(A212="","",IF(COUNTIFS('MP내역(적극)'!A:A,A212,'MP내역(적극)'!G:G,"&gt;"&amp;$F$2,'MP내역(적극)'!D:D,"&lt;&gt;"&amp;$H$2,'MP내역(적극)'!D:D,"&lt;&gt;"&amp;$I$2,'MP내역(적극)'!B:B,"&lt;&gt;현금",'MP내역(적극)'!B:B,"&lt;&gt;합계")=0,"O","X"))</f>
        <v/>
      </c>
      <c r="Q212" s="21" t="str">
        <f>IF(A212="","",IF(AND(ABS(I212-SUMIFS('MP내역(적극)'!G:G,'MP내역(적극)'!A:A,A212,'MP내역(적극)'!F:F,"Y"))&lt;0.001,ABS(H212-SUMIFS('MP내역(적극)'!G:G,'MP내역(적극)'!A:A,A212,'MP내역(적극)'!B:B,"&lt;&gt;합계"))&lt;0.001),"O","X"))</f>
        <v/>
      </c>
      <c r="R212" s="21" t="str">
        <f>IF(A212="","",IF(COUNTIFS('MP내역(적극)'!A:A,A212,'MP내역(적극)'!H:H,"X")=0,"O","X"))</f>
        <v/>
      </c>
      <c r="S212" s="20"/>
    </row>
    <row r="213" spans="11:19">
      <c r="K213" s="20"/>
      <c r="L213" s="21" t="str">
        <f t="shared" si="6"/>
        <v/>
      </c>
      <c r="M213" s="21" t="str">
        <f t="shared" si="7"/>
        <v/>
      </c>
      <c r="N213" s="21" t="str">
        <f>IF(A213="","",IFERROR(IF(J213&gt;VLOOKUP(A213,'포트변경내역(중립)'!A:J,10,0),"O","X"),""))</f>
        <v/>
      </c>
      <c r="O213" s="21" t="str">
        <f>IF(A213="","",COUNTIFS('MP내역(적극)'!$A:$A,A213)-COUNTIFS('MP내역(적극)'!$A:$A,A213,'MP내역(적극)'!$B:$B,"현금")-COUNTIFS('MP내역(적극)'!$A:$A,A213,'MP내역(적극)'!$B:$B,"예수금")-COUNTIFS('MP내역(적극)'!$A:$A,A213,'MP내역(적극)'!$B:$B,"예탁금")-COUNTIFS('MP내역(적극)'!$A:$A,A213,'MP내역(적극)'!$B:$B,"합계"))</f>
        <v/>
      </c>
      <c r="P213" s="21" t="str">
        <f>IF(A213="","",IF(COUNTIFS('MP내역(적극)'!A:A,A213,'MP내역(적극)'!G:G,"&gt;"&amp;$F$2,'MP내역(적극)'!D:D,"&lt;&gt;"&amp;$H$2,'MP내역(적극)'!D:D,"&lt;&gt;"&amp;$I$2,'MP내역(적극)'!B:B,"&lt;&gt;현금",'MP내역(적극)'!B:B,"&lt;&gt;합계")=0,"O","X"))</f>
        <v/>
      </c>
      <c r="Q213" s="21" t="str">
        <f>IF(A213="","",IF(AND(ABS(I213-SUMIFS('MP내역(적극)'!G:G,'MP내역(적극)'!A:A,A213,'MP내역(적극)'!F:F,"Y"))&lt;0.001,ABS(H213-SUMIFS('MP내역(적극)'!G:G,'MP내역(적극)'!A:A,A213,'MP내역(적극)'!B:B,"&lt;&gt;합계"))&lt;0.001),"O","X"))</f>
        <v/>
      </c>
      <c r="R213" s="21" t="str">
        <f>IF(A213="","",IF(COUNTIFS('MP내역(적극)'!A:A,A213,'MP내역(적극)'!H:H,"X")=0,"O","X"))</f>
        <v/>
      </c>
      <c r="S213" s="20"/>
    </row>
    <row r="214" spans="11:19">
      <c r="K214" s="20"/>
      <c r="L214" s="21" t="str">
        <f t="shared" si="6"/>
        <v/>
      </c>
      <c r="M214" s="21" t="str">
        <f t="shared" si="7"/>
        <v/>
      </c>
      <c r="N214" s="21" t="str">
        <f>IF(A214="","",IFERROR(IF(J214&gt;VLOOKUP(A214,'포트변경내역(중립)'!A:J,10,0),"O","X"),""))</f>
        <v/>
      </c>
      <c r="O214" s="21" t="str">
        <f>IF(A214="","",COUNTIFS('MP내역(적극)'!$A:$A,A214)-COUNTIFS('MP내역(적극)'!$A:$A,A214,'MP내역(적극)'!$B:$B,"현금")-COUNTIFS('MP내역(적극)'!$A:$A,A214,'MP내역(적극)'!$B:$B,"예수금")-COUNTIFS('MP내역(적극)'!$A:$A,A214,'MP내역(적극)'!$B:$B,"예탁금")-COUNTIFS('MP내역(적극)'!$A:$A,A214,'MP내역(적극)'!$B:$B,"합계"))</f>
        <v/>
      </c>
      <c r="P214" s="21" t="str">
        <f>IF(A214="","",IF(COUNTIFS('MP내역(적극)'!A:A,A214,'MP내역(적극)'!G:G,"&gt;"&amp;$F$2,'MP내역(적극)'!D:D,"&lt;&gt;"&amp;$H$2,'MP내역(적극)'!D:D,"&lt;&gt;"&amp;$I$2,'MP내역(적극)'!B:B,"&lt;&gt;현금",'MP내역(적극)'!B:B,"&lt;&gt;합계")=0,"O","X"))</f>
        <v/>
      </c>
      <c r="Q214" s="21" t="str">
        <f>IF(A214="","",IF(AND(ABS(I214-SUMIFS('MP내역(적극)'!G:G,'MP내역(적극)'!A:A,A214,'MP내역(적극)'!F:F,"Y"))&lt;0.001,ABS(H214-SUMIFS('MP내역(적극)'!G:G,'MP내역(적극)'!A:A,A214,'MP내역(적극)'!B:B,"&lt;&gt;합계"))&lt;0.001),"O","X"))</f>
        <v/>
      </c>
      <c r="R214" s="21" t="str">
        <f>IF(A214="","",IF(COUNTIFS('MP내역(적극)'!A:A,A214,'MP내역(적극)'!H:H,"X")=0,"O","X"))</f>
        <v/>
      </c>
      <c r="S214" s="20"/>
    </row>
    <row r="215" spans="11:19">
      <c r="K215" s="20"/>
      <c r="L215" s="21" t="str">
        <f t="shared" si="6"/>
        <v/>
      </c>
      <c r="M215" s="21" t="str">
        <f t="shared" si="7"/>
        <v/>
      </c>
      <c r="N215" s="21" t="str">
        <f>IF(A215="","",IFERROR(IF(J215&gt;VLOOKUP(A215,'포트변경내역(중립)'!A:J,10,0),"O","X"),""))</f>
        <v/>
      </c>
      <c r="O215" s="21" t="str">
        <f>IF(A215="","",COUNTIFS('MP내역(적극)'!$A:$A,A215)-COUNTIFS('MP내역(적극)'!$A:$A,A215,'MP내역(적극)'!$B:$B,"현금")-COUNTIFS('MP내역(적극)'!$A:$A,A215,'MP내역(적극)'!$B:$B,"예수금")-COUNTIFS('MP내역(적극)'!$A:$A,A215,'MP내역(적극)'!$B:$B,"예탁금")-COUNTIFS('MP내역(적극)'!$A:$A,A215,'MP내역(적극)'!$B:$B,"합계"))</f>
        <v/>
      </c>
      <c r="P215" s="21" t="str">
        <f>IF(A215="","",IF(COUNTIFS('MP내역(적극)'!A:A,A215,'MP내역(적극)'!G:G,"&gt;"&amp;$F$2,'MP내역(적극)'!D:D,"&lt;&gt;"&amp;$H$2,'MP내역(적극)'!D:D,"&lt;&gt;"&amp;$I$2,'MP내역(적극)'!B:B,"&lt;&gt;현금",'MP내역(적극)'!B:B,"&lt;&gt;합계")=0,"O","X"))</f>
        <v/>
      </c>
      <c r="Q215" s="21" t="str">
        <f>IF(A215="","",IF(AND(ABS(I215-SUMIFS('MP내역(적극)'!G:G,'MP내역(적극)'!A:A,A215,'MP내역(적극)'!F:F,"Y"))&lt;0.001,ABS(H215-SUMIFS('MP내역(적극)'!G:G,'MP내역(적극)'!A:A,A215,'MP내역(적극)'!B:B,"&lt;&gt;합계"))&lt;0.001),"O","X"))</f>
        <v/>
      </c>
      <c r="R215" s="21" t="str">
        <f>IF(A215="","",IF(COUNTIFS('MP내역(적극)'!A:A,A215,'MP내역(적극)'!H:H,"X")=0,"O","X"))</f>
        <v/>
      </c>
      <c r="S215" s="20"/>
    </row>
    <row r="216" spans="11:19">
      <c r="K216" s="20"/>
      <c r="L216" s="21" t="str">
        <f t="shared" si="6"/>
        <v/>
      </c>
      <c r="M216" s="21" t="str">
        <f t="shared" si="7"/>
        <v/>
      </c>
      <c r="N216" s="21" t="str">
        <f>IF(A216="","",IFERROR(IF(J216&gt;VLOOKUP(A216,'포트변경내역(중립)'!A:J,10,0),"O","X"),""))</f>
        <v/>
      </c>
      <c r="O216" s="21" t="str">
        <f>IF(A216="","",COUNTIFS('MP내역(적극)'!$A:$A,A216)-COUNTIFS('MP내역(적극)'!$A:$A,A216,'MP내역(적극)'!$B:$B,"현금")-COUNTIFS('MP내역(적극)'!$A:$A,A216,'MP내역(적극)'!$B:$B,"예수금")-COUNTIFS('MP내역(적극)'!$A:$A,A216,'MP내역(적극)'!$B:$B,"예탁금")-COUNTIFS('MP내역(적극)'!$A:$A,A216,'MP내역(적극)'!$B:$B,"합계"))</f>
        <v/>
      </c>
      <c r="P216" s="21" t="str">
        <f>IF(A216="","",IF(COUNTIFS('MP내역(적극)'!A:A,A216,'MP내역(적극)'!G:G,"&gt;"&amp;$F$2,'MP내역(적극)'!D:D,"&lt;&gt;"&amp;$H$2,'MP내역(적극)'!D:D,"&lt;&gt;"&amp;$I$2,'MP내역(적극)'!B:B,"&lt;&gt;현금",'MP내역(적극)'!B:B,"&lt;&gt;합계")=0,"O","X"))</f>
        <v/>
      </c>
      <c r="Q216" s="21" t="str">
        <f>IF(A216="","",IF(AND(ABS(I216-SUMIFS('MP내역(적극)'!G:G,'MP내역(적극)'!A:A,A216,'MP내역(적극)'!F:F,"Y"))&lt;0.001,ABS(H216-SUMIFS('MP내역(적극)'!G:G,'MP내역(적극)'!A:A,A216,'MP내역(적극)'!B:B,"&lt;&gt;합계"))&lt;0.001),"O","X"))</f>
        <v/>
      </c>
      <c r="R216" s="21" t="str">
        <f>IF(A216="","",IF(COUNTIFS('MP내역(적극)'!A:A,A216,'MP내역(적극)'!H:H,"X")=0,"O","X"))</f>
        <v/>
      </c>
      <c r="S216" s="20"/>
    </row>
    <row r="217" spans="11:19">
      <c r="K217" s="20"/>
      <c r="L217" s="21" t="str">
        <f t="shared" si="6"/>
        <v/>
      </c>
      <c r="M217" s="21" t="str">
        <f t="shared" si="7"/>
        <v/>
      </c>
      <c r="N217" s="21" t="str">
        <f>IF(A217="","",IFERROR(IF(J217&gt;VLOOKUP(A217,'포트변경내역(중립)'!A:J,10,0),"O","X"),""))</f>
        <v/>
      </c>
      <c r="O217" s="21" t="str">
        <f>IF(A217="","",COUNTIFS('MP내역(적극)'!$A:$A,A217)-COUNTIFS('MP내역(적극)'!$A:$A,A217,'MP내역(적극)'!$B:$B,"현금")-COUNTIFS('MP내역(적극)'!$A:$A,A217,'MP내역(적극)'!$B:$B,"예수금")-COUNTIFS('MP내역(적극)'!$A:$A,A217,'MP내역(적극)'!$B:$B,"예탁금")-COUNTIFS('MP내역(적극)'!$A:$A,A217,'MP내역(적극)'!$B:$B,"합계"))</f>
        <v/>
      </c>
      <c r="P217" s="21" t="str">
        <f>IF(A217="","",IF(COUNTIFS('MP내역(적극)'!A:A,A217,'MP내역(적극)'!G:G,"&gt;"&amp;$F$2,'MP내역(적극)'!D:D,"&lt;&gt;"&amp;$H$2,'MP내역(적극)'!D:D,"&lt;&gt;"&amp;$I$2,'MP내역(적극)'!B:B,"&lt;&gt;현금",'MP내역(적극)'!B:B,"&lt;&gt;합계")=0,"O","X"))</f>
        <v/>
      </c>
      <c r="Q217" s="21" t="str">
        <f>IF(A217="","",IF(AND(ABS(I217-SUMIFS('MP내역(적극)'!G:G,'MP내역(적극)'!A:A,A217,'MP내역(적극)'!F:F,"Y"))&lt;0.001,ABS(H217-SUMIFS('MP내역(적극)'!G:G,'MP내역(적극)'!A:A,A217,'MP내역(적극)'!B:B,"&lt;&gt;합계"))&lt;0.001),"O","X"))</f>
        <v/>
      </c>
      <c r="R217" s="21" t="str">
        <f>IF(A217="","",IF(COUNTIFS('MP내역(적극)'!A:A,A217,'MP내역(적극)'!H:H,"X")=0,"O","X"))</f>
        <v/>
      </c>
      <c r="S217" s="20"/>
    </row>
    <row r="218" spans="11:19">
      <c r="K218" s="20"/>
      <c r="L218" s="21" t="str">
        <f t="shared" si="6"/>
        <v/>
      </c>
      <c r="M218" s="21" t="str">
        <f t="shared" si="7"/>
        <v/>
      </c>
      <c r="N218" s="21" t="str">
        <f>IF(A218="","",IFERROR(IF(J218&gt;VLOOKUP(A218,'포트변경내역(중립)'!A:J,10,0),"O","X"),""))</f>
        <v/>
      </c>
      <c r="O218" s="21" t="str">
        <f>IF(A218="","",COUNTIFS('MP내역(적극)'!$A:$A,A218)-COUNTIFS('MP내역(적극)'!$A:$A,A218,'MP내역(적극)'!$B:$B,"현금")-COUNTIFS('MP내역(적극)'!$A:$A,A218,'MP내역(적극)'!$B:$B,"예수금")-COUNTIFS('MP내역(적극)'!$A:$A,A218,'MP내역(적극)'!$B:$B,"예탁금")-COUNTIFS('MP내역(적극)'!$A:$A,A218,'MP내역(적극)'!$B:$B,"합계"))</f>
        <v/>
      </c>
      <c r="P218" s="21" t="str">
        <f>IF(A218="","",IF(COUNTIFS('MP내역(적극)'!A:A,A218,'MP내역(적극)'!G:G,"&gt;"&amp;$F$2,'MP내역(적극)'!D:D,"&lt;&gt;"&amp;$H$2,'MP내역(적극)'!D:D,"&lt;&gt;"&amp;$I$2,'MP내역(적극)'!B:B,"&lt;&gt;현금",'MP내역(적극)'!B:B,"&lt;&gt;합계")=0,"O","X"))</f>
        <v/>
      </c>
      <c r="Q218" s="21" t="str">
        <f>IF(A218="","",IF(AND(ABS(I218-SUMIFS('MP내역(적극)'!G:G,'MP내역(적극)'!A:A,A218,'MP내역(적극)'!F:F,"Y"))&lt;0.001,ABS(H218-SUMIFS('MP내역(적극)'!G:G,'MP내역(적극)'!A:A,A218,'MP내역(적극)'!B:B,"&lt;&gt;합계"))&lt;0.001),"O","X"))</f>
        <v/>
      </c>
      <c r="R218" s="21" t="str">
        <f>IF(A218="","",IF(COUNTIFS('MP내역(적극)'!A:A,A218,'MP내역(적극)'!H:H,"X")=0,"O","X"))</f>
        <v/>
      </c>
      <c r="S218" s="20"/>
    </row>
    <row r="219" spans="11:19">
      <c r="K219" s="20"/>
      <c r="L219" s="21" t="str">
        <f t="shared" si="6"/>
        <v/>
      </c>
      <c r="M219" s="21" t="str">
        <f t="shared" si="7"/>
        <v/>
      </c>
      <c r="N219" s="21" t="str">
        <f>IF(A219="","",IFERROR(IF(J219&gt;VLOOKUP(A219,'포트변경내역(중립)'!A:J,10,0),"O","X"),""))</f>
        <v/>
      </c>
      <c r="O219" s="21" t="str">
        <f>IF(A219="","",COUNTIFS('MP내역(적극)'!$A:$A,A219)-COUNTIFS('MP내역(적극)'!$A:$A,A219,'MP내역(적극)'!$B:$B,"현금")-COUNTIFS('MP내역(적극)'!$A:$A,A219,'MP내역(적극)'!$B:$B,"예수금")-COUNTIFS('MP내역(적극)'!$A:$A,A219,'MP내역(적극)'!$B:$B,"예탁금")-COUNTIFS('MP내역(적극)'!$A:$A,A219,'MP내역(적극)'!$B:$B,"합계"))</f>
        <v/>
      </c>
      <c r="P219" s="21" t="str">
        <f>IF(A219="","",IF(COUNTIFS('MP내역(적극)'!A:A,A219,'MP내역(적극)'!G:G,"&gt;"&amp;$F$2,'MP내역(적극)'!D:D,"&lt;&gt;"&amp;$H$2,'MP내역(적극)'!D:D,"&lt;&gt;"&amp;$I$2,'MP내역(적극)'!B:B,"&lt;&gt;현금",'MP내역(적극)'!B:B,"&lt;&gt;합계")=0,"O","X"))</f>
        <v/>
      </c>
      <c r="Q219" s="21" t="str">
        <f>IF(A219="","",IF(AND(ABS(I219-SUMIFS('MP내역(적극)'!G:G,'MP내역(적극)'!A:A,A219,'MP내역(적극)'!F:F,"Y"))&lt;0.001,ABS(H219-SUMIFS('MP내역(적극)'!G:G,'MP내역(적극)'!A:A,A219,'MP내역(적극)'!B:B,"&lt;&gt;합계"))&lt;0.001),"O","X"))</f>
        <v/>
      </c>
      <c r="R219" s="21" t="str">
        <f>IF(A219="","",IF(COUNTIFS('MP내역(적극)'!A:A,A219,'MP내역(적극)'!H:H,"X")=0,"O","X"))</f>
        <v/>
      </c>
      <c r="S219" s="20"/>
    </row>
    <row r="220" spans="11:19">
      <c r="K220" s="20"/>
      <c r="L220" s="21" t="str">
        <f t="shared" si="6"/>
        <v/>
      </c>
      <c r="M220" s="21" t="str">
        <f t="shared" si="7"/>
        <v/>
      </c>
      <c r="N220" s="21" t="str">
        <f>IF(A220="","",IFERROR(IF(J220&gt;VLOOKUP(A220,'포트변경내역(중립)'!A:J,10,0),"O","X"),""))</f>
        <v/>
      </c>
      <c r="O220" s="21" t="str">
        <f>IF(A220="","",COUNTIFS('MP내역(적극)'!$A:$A,A220)-COUNTIFS('MP내역(적극)'!$A:$A,A220,'MP내역(적극)'!$B:$B,"현금")-COUNTIFS('MP내역(적극)'!$A:$A,A220,'MP내역(적극)'!$B:$B,"예수금")-COUNTIFS('MP내역(적극)'!$A:$A,A220,'MP내역(적극)'!$B:$B,"예탁금")-COUNTIFS('MP내역(적극)'!$A:$A,A220,'MP내역(적극)'!$B:$B,"합계"))</f>
        <v/>
      </c>
      <c r="P220" s="21" t="str">
        <f>IF(A220="","",IF(COUNTIFS('MP내역(적극)'!A:A,A220,'MP내역(적극)'!G:G,"&gt;"&amp;$F$2,'MP내역(적극)'!D:D,"&lt;&gt;"&amp;$H$2,'MP내역(적극)'!D:D,"&lt;&gt;"&amp;$I$2,'MP내역(적극)'!B:B,"&lt;&gt;현금",'MP내역(적극)'!B:B,"&lt;&gt;합계")=0,"O","X"))</f>
        <v/>
      </c>
      <c r="Q220" s="21" t="str">
        <f>IF(A220="","",IF(AND(ABS(I220-SUMIFS('MP내역(적극)'!G:G,'MP내역(적극)'!A:A,A220,'MP내역(적극)'!F:F,"Y"))&lt;0.001,ABS(H220-SUMIFS('MP내역(적극)'!G:G,'MP내역(적극)'!A:A,A220,'MP내역(적극)'!B:B,"&lt;&gt;합계"))&lt;0.001),"O","X"))</f>
        <v/>
      </c>
      <c r="R220" s="21" t="str">
        <f>IF(A220="","",IF(COUNTIFS('MP내역(적극)'!A:A,A220,'MP내역(적극)'!H:H,"X")=0,"O","X"))</f>
        <v/>
      </c>
      <c r="S220" s="20"/>
    </row>
    <row r="221" spans="11:19">
      <c r="K221" s="20"/>
      <c r="L221" s="21" t="str">
        <f t="shared" si="6"/>
        <v/>
      </c>
      <c r="M221" s="21" t="str">
        <f t="shared" si="7"/>
        <v/>
      </c>
      <c r="N221" s="21" t="str">
        <f>IF(A221="","",IFERROR(IF(J221&gt;VLOOKUP(A221,'포트변경내역(중립)'!A:J,10,0),"O","X"),""))</f>
        <v/>
      </c>
      <c r="O221" s="21" t="str">
        <f>IF(A221="","",COUNTIFS('MP내역(적극)'!$A:$A,A221)-COUNTIFS('MP내역(적극)'!$A:$A,A221,'MP내역(적극)'!$B:$B,"현금")-COUNTIFS('MP내역(적극)'!$A:$A,A221,'MP내역(적극)'!$B:$B,"예수금")-COUNTIFS('MP내역(적극)'!$A:$A,A221,'MP내역(적극)'!$B:$B,"예탁금")-COUNTIFS('MP내역(적극)'!$A:$A,A221,'MP내역(적극)'!$B:$B,"합계"))</f>
        <v/>
      </c>
      <c r="P221" s="21" t="str">
        <f>IF(A221="","",IF(COUNTIFS('MP내역(적극)'!A:A,A221,'MP내역(적극)'!G:G,"&gt;"&amp;$F$2,'MP내역(적극)'!D:D,"&lt;&gt;"&amp;$H$2,'MP내역(적극)'!D:D,"&lt;&gt;"&amp;$I$2,'MP내역(적극)'!B:B,"&lt;&gt;현금",'MP내역(적극)'!B:B,"&lt;&gt;합계")=0,"O","X"))</f>
        <v/>
      </c>
      <c r="Q221" s="21" t="str">
        <f>IF(A221="","",IF(AND(ABS(I221-SUMIFS('MP내역(적극)'!G:G,'MP내역(적극)'!A:A,A221,'MP내역(적극)'!F:F,"Y"))&lt;0.001,ABS(H221-SUMIFS('MP내역(적극)'!G:G,'MP내역(적극)'!A:A,A221,'MP내역(적극)'!B:B,"&lt;&gt;합계"))&lt;0.001),"O","X"))</f>
        <v/>
      </c>
      <c r="R221" s="21" t="str">
        <f>IF(A221="","",IF(COUNTIFS('MP내역(적극)'!A:A,A221,'MP내역(적극)'!H:H,"X")=0,"O","X"))</f>
        <v/>
      </c>
      <c r="S221" s="20"/>
    </row>
    <row r="222" spans="11:19">
      <c r="K222" s="20"/>
      <c r="L222" s="21" t="str">
        <f t="shared" si="6"/>
        <v/>
      </c>
      <c r="M222" s="21" t="str">
        <f t="shared" si="7"/>
        <v/>
      </c>
      <c r="N222" s="21" t="str">
        <f>IF(A222="","",IFERROR(IF(J222&gt;VLOOKUP(A222,'포트변경내역(중립)'!A:J,10,0),"O","X"),""))</f>
        <v/>
      </c>
      <c r="O222" s="21" t="str">
        <f>IF(A222="","",COUNTIFS('MP내역(적극)'!$A:$A,A222)-COUNTIFS('MP내역(적극)'!$A:$A,A222,'MP내역(적극)'!$B:$B,"현금")-COUNTIFS('MP내역(적극)'!$A:$A,A222,'MP내역(적극)'!$B:$B,"예수금")-COUNTIFS('MP내역(적극)'!$A:$A,A222,'MP내역(적극)'!$B:$B,"예탁금")-COUNTIFS('MP내역(적극)'!$A:$A,A222,'MP내역(적극)'!$B:$B,"합계"))</f>
        <v/>
      </c>
      <c r="P222" s="21" t="str">
        <f>IF(A222="","",IF(COUNTIFS('MP내역(적극)'!A:A,A222,'MP내역(적극)'!G:G,"&gt;"&amp;$F$2,'MP내역(적극)'!D:D,"&lt;&gt;"&amp;$H$2,'MP내역(적극)'!D:D,"&lt;&gt;"&amp;$I$2,'MP내역(적극)'!B:B,"&lt;&gt;현금",'MP내역(적극)'!B:B,"&lt;&gt;합계")=0,"O","X"))</f>
        <v/>
      </c>
      <c r="Q222" s="21" t="str">
        <f>IF(A222="","",IF(AND(ABS(I222-SUMIFS('MP내역(적극)'!G:G,'MP내역(적극)'!A:A,A222,'MP내역(적극)'!F:F,"Y"))&lt;0.001,ABS(H222-SUMIFS('MP내역(적극)'!G:G,'MP내역(적극)'!A:A,A222,'MP내역(적극)'!B:B,"&lt;&gt;합계"))&lt;0.001),"O","X"))</f>
        <v/>
      </c>
      <c r="R222" s="21" t="str">
        <f>IF(A222="","",IF(COUNTIFS('MP내역(적극)'!A:A,A222,'MP내역(적극)'!H:H,"X")=0,"O","X"))</f>
        <v/>
      </c>
      <c r="S222" s="20"/>
    </row>
    <row r="223" spans="11:19">
      <c r="K223" s="20"/>
      <c r="L223" s="21" t="str">
        <f t="shared" si="6"/>
        <v/>
      </c>
      <c r="M223" s="21" t="str">
        <f t="shared" si="7"/>
        <v/>
      </c>
      <c r="N223" s="21" t="str">
        <f>IF(A223="","",IFERROR(IF(J223&gt;VLOOKUP(A223,'포트변경내역(중립)'!A:J,10,0),"O","X"),""))</f>
        <v/>
      </c>
      <c r="O223" s="21" t="str">
        <f>IF(A223="","",COUNTIFS('MP내역(적극)'!$A:$A,A223)-COUNTIFS('MP내역(적극)'!$A:$A,A223,'MP내역(적극)'!$B:$B,"현금")-COUNTIFS('MP내역(적극)'!$A:$A,A223,'MP내역(적극)'!$B:$B,"예수금")-COUNTIFS('MP내역(적극)'!$A:$A,A223,'MP내역(적극)'!$B:$B,"예탁금")-COUNTIFS('MP내역(적극)'!$A:$A,A223,'MP내역(적극)'!$B:$B,"합계"))</f>
        <v/>
      </c>
      <c r="P223" s="21" t="str">
        <f>IF(A223="","",IF(COUNTIFS('MP내역(적극)'!A:A,A223,'MP내역(적극)'!G:G,"&gt;"&amp;$F$2,'MP내역(적극)'!D:D,"&lt;&gt;"&amp;$H$2,'MP내역(적극)'!D:D,"&lt;&gt;"&amp;$I$2,'MP내역(적극)'!B:B,"&lt;&gt;현금",'MP내역(적극)'!B:B,"&lt;&gt;합계")=0,"O","X"))</f>
        <v/>
      </c>
      <c r="Q223" s="21" t="str">
        <f>IF(A223="","",IF(AND(ABS(I223-SUMIFS('MP내역(적극)'!G:G,'MP내역(적극)'!A:A,A223,'MP내역(적극)'!F:F,"Y"))&lt;0.001,ABS(H223-SUMIFS('MP내역(적극)'!G:G,'MP내역(적극)'!A:A,A223,'MP내역(적극)'!B:B,"&lt;&gt;합계"))&lt;0.001),"O","X"))</f>
        <v/>
      </c>
      <c r="R223" s="21" t="str">
        <f>IF(A223="","",IF(COUNTIFS('MP내역(적극)'!A:A,A223,'MP내역(적극)'!H:H,"X")=0,"O","X"))</f>
        <v/>
      </c>
      <c r="S223" s="20"/>
    </row>
    <row r="224" spans="11:19">
      <c r="K224" s="20"/>
      <c r="L224" s="21" t="str">
        <f t="shared" si="6"/>
        <v/>
      </c>
      <c r="M224" s="21" t="str">
        <f t="shared" si="7"/>
        <v/>
      </c>
      <c r="N224" s="21" t="str">
        <f>IF(A224="","",IFERROR(IF(J224&gt;VLOOKUP(A224,'포트변경내역(중립)'!A:J,10,0),"O","X"),""))</f>
        <v/>
      </c>
      <c r="O224" s="21" t="str">
        <f>IF(A224="","",COUNTIFS('MP내역(적극)'!$A:$A,A224)-COUNTIFS('MP내역(적극)'!$A:$A,A224,'MP내역(적극)'!$B:$B,"현금")-COUNTIFS('MP내역(적극)'!$A:$A,A224,'MP내역(적극)'!$B:$B,"예수금")-COUNTIFS('MP내역(적극)'!$A:$A,A224,'MP내역(적극)'!$B:$B,"예탁금")-COUNTIFS('MP내역(적극)'!$A:$A,A224,'MP내역(적극)'!$B:$B,"합계"))</f>
        <v/>
      </c>
      <c r="P224" s="21" t="str">
        <f>IF(A224="","",IF(COUNTIFS('MP내역(적극)'!A:A,A224,'MP내역(적극)'!G:G,"&gt;"&amp;$F$2,'MP내역(적극)'!D:D,"&lt;&gt;"&amp;$H$2,'MP내역(적극)'!D:D,"&lt;&gt;"&amp;$I$2,'MP내역(적극)'!B:B,"&lt;&gt;현금",'MP내역(적극)'!B:B,"&lt;&gt;합계")=0,"O","X"))</f>
        <v/>
      </c>
      <c r="Q224" s="21" t="str">
        <f>IF(A224="","",IF(AND(ABS(I224-SUMIFS('MP내역(적극)'!G:G,'MP내역(적극)'!A:A,A224,'MP내역(적극)'!F:F,"Y"))&lt;0.001,ABS(H224-SUMIFS('MP내역(적극)'!G:G,'MP내역(적극)'!A:A,A224,'MP내역(적극)'!B:B,"&lt;&gt;합계"))&lt;0.001),"O","X"))</f>
        <v/>
      </c>
      <c r="R224" s="21" t="str">
        <f>IF(A224="","",IF(COUNTIFS('MP내역(적극)'!A:A,A224,'MP내역(적극)'!H:H,"X")=0,"O","X"))</f>
        <v/>
      </c>
      <c r="S224" s="20"/>
    </row>
    <row r="225" spans="11:19">
      <c r="K225" s="20"/>
      <c r="L225" s="21" t="str">
        <f t="shared" si="6"/>
        <v/>
      </c>
      <c r="M225" s="21" t="str">
        <f t="shared" si="7"/>
        <v/>
      </c>
      <c r="N225" s="21" t="str">
        <f>IF(A225="","",IFERROR(IF(J225&gt;VLOOKUP(A225,'포트변경내역(중립)'!A:J,10,0),"O","X"),""))</f>
        <v/>
      </c>
      <c r="O225" s="21" t="str">
        <f>IF(A225="","",COUNTIFS('MP내역(적극)'!$A:$A,A225)-COUNTIFS('MP내역(적극)'!$A:$A,A225,'MP내역(적극)'!$B:$B,"현금")-COUNTIFS('MP내역(적극)'!$A:$A,A225,'MP내역(적극)'!$B:$B,"예수금")-COUNTIFS('MP내역(적극)'!$A:$A,A225,'MP내역(적극)'!$B:$B,"예탁금")-COUNTIFS('MP내역(적극)'!$A:$A,A225,'MP내역(적극)'!$B:$B,"합계"))</f>
        <v/>
      </c>
      <c r="P225" s="21" t="str">
        <f>IF(A225="","",IF(COUNTIFS('MP내역(적극)'!A:A,A225,'MP내역(적극)'!G:G,"&gt;"&amp;$F$2,'MP내역(적극)'!D:D,"&lt;&gt;"&amp;$H$2,'MP내역(적극)'!D:D,"&lt;&gt;"&amp;$I$2,'MP내역(적극)'!B:B,"&lt;&gt;현금",'MP내역(적극)'!B:B,"&lt;&gt;합계")=0,"O","X"))</f>
        <v/>
      </c>
      <c r="Q225" s="21" t="str">
        <f>IF(A225="","",IF(AND(ABS(I225-SUMIFS('MP내역(적극)'!G:G,'MP내역(적극)'!A:A,A225,'MP내역(적극)'!F:F,"Y"))&lt;0.001,ABS(H225-SUMIFS('MP내역(적극)'!G:G,'MP내역(적극)'!A:A,A225,'MP내역(적극)'!B:B,"&lt;&gt;합계"))&lt;0.001),"O","X"))</f>
        <v/>
      </c>
      <c r="R225" s="21" t="str">
        <f>IF(A225="","",IF(COUNTIFS('MP내역(적극)'!A:A,A225,'MP내역(적극)'!H:H,"X")=0,"O","X"))</f>
        <v/>
      </c>
      <c r="S225" s="20"/>
    </row>
    <row r="226" spans="11:19">
      <c r="K226" s="20"/>
      <c r="L226" s="21" t="str">
        <f t="shared" si="6"/>
        <v/>
      </c>
      <c r="M226" s="21" t="str">
        <f t="shared" si="7"/>
        <v/>
      </c>
      <c r="N226" s="21" t="str">
        <f>IF(A226="","",IFERROR(IF(J226&gt;VLOOKUP(A226,'포트변경내역(중립)'!A:J,10,0),"O","X"),""))</f>
        <v/>
      </c>
      <c r="O226" s="21" t="str">
        <f>IF(A226="","",COUNTIFS('MP내역(적극)'!$A:$A,A226)-COUNTIFS('MP내역(적극)'!$A:$A,A226,'MP내역(적극)'!$B:$B,"현금")-COUNTIFS('MP내역(적극)'!$A:$A,A226,'MP내역(적극)'!$B:$B,"예수금")-COUNTIFS('MP내역(적극)'!$A:$A,A226,'MP내역(적극)'!$B:$B,"예탁금")-COUNTIFS('MP내역(적극)'!$A:$A,A226,'MP내역(적극)'!$B:$B,"합계"))</f>
        <v/>
      </c>
      <c r="P226" s="21" t="str">
        <f>IF(A226="","",IF(COUNTIFS('MP내역(적극)'!A:A,A226,'MP내역(적극)'!G:G,"&gt;"&amp;$F$2,'MP내역(적극)'!D:D,"&lt;&gt;"&amp;$H$2,'MP내역(적극)'!D:D,"&lt;&gt;"&amp;$I$2,'MP내역(적극)'!B:B,"&lt;&gt;현금",'MP내역(적극)'!B:B,"&lt;&gt;합계")=0,"O","X"))</f>
        <v/>
      </c>
      <c r="Q226" s="21" t="str">
        <f>IF(A226="","",IF(AND(ABS(I226-SUMIFS('MP내역(적극)'!G:G,'MP내역(적극)'!A:A,A226,'MP내역(적극)'!F:F,"Y"))&lt;0.001,ABS(H226-SUMIFS('MP내역(적극)'!G:G,'MP내역(적극)'!A:A,A226,'MP내역(적극)'!B:B,"&lt;&gt;합계"))&lt;0.001),"O","X"))</f>
        <v/>
      </c>
      <c r="R226" s="21" t="str">
        <f>IF(A226="","",IF(COUNTIFS('MP내역(적극)'!A:A,A226,'MP내역(적극)'!H:H,"X")=0,"O","X"))</f>
        <v/>
      </c>
      <c r="S226" s="20"/>
    </row>
    <row r="227" spans="11:19">
      <c r="K227" s="20"/>
      <c r="L227" s="21" t="str">
        <f t="shared" si="6"/>
        <v/>
      </c>
      <c r="M227" s="21" t="str">
        <f t="shared" si="7"/>
        <v/>
      </c>
      <c r="N227" s="21" t="str">
        <f>IF(A227="","",IFERROR(IF(J227&gt;VLOOKUP(A227,'포트변경내역(중립)'!A:J,10,0),"O","X"),""))</f>
        <v/>
      </c>
      <c r="O227" s="21" t="str">
        <f>IF(A227="","",COUNTIFS('MP내역(적극)'!$A:$A,A227)-COUNTIFS('MP내역(적극)'!$A:$A,A227,'MP내역(적극)'!$B:$B,"현금")-COUNTIFS('MP내역(적극)'!$A:$A,A227,'MP내역(적극)'!$B:$B,"예수금")-COUNTIFS('MP내역(적극)'!$A:$A,A227,'MP내역(적극)'!$B:$B,"예탁금")-COUNTIFS('MP내역(적극)'!$A:$A,A227,'MP내역(적극)'!$B:$B,"합계"))</f>
        <v/>
      </c>
      <c r="P227" s="21" t="str">
        <f>IF(A227="","",IF(COUNTIFS('MP내역(적극)'!A:A,A227,'MP내역(적극)'!G:G,"&gt;"&amp;$F$2,'MP내역(적극)'!D:D,"&lt;&gt;"&amp;$H$2,'MP내역(적극)'!D:D,"&lt;&gt;"&amp;$I$2,'MP내역(적극)'!B:B,"&lt;&gt;현금",'MP내역(적극)'!B:B,"&lt;&gt;합계")=0,"O","X"))</f>
        <v/>
      </c>
      <c r="Q227" s="21" t="str">
        <f>IF(A227="","",IF(AND(ABS(I227-SUMIFS('MP내역(적극)'!G:G,'MP내역(적극)'!A:A,A227,'MP내역(적극)'!F:F,"Y"))&lt;0.001,ABS(H227-SUMIFS('MP내역(적극)'!G:G,'MP내역(적극)'!A:A,A227,'MP내역(적극)'!B:B,"&lt;&gt;합계"))&lt;0.001),"O","X"))</f>
        <v/>
      </c>
      <c r="R227" s="21" t="str">
        <f>IF(A227="","",IF(COUNTIFS('MP내역(적극)'!A:A,A227,'MP내역(적극)'!H:H,"X")=0,"O","X"))</f>
        <v/>
      </c>
      <c r="S227" s="20"/>
    </row>
    <row r="228" spans="11:19">
      <c r="K228" s="20"/>
      <c r="L228" s="21" t="str">
        <f t="shared" si="6"/>
        <v/>
      </c>
      <c r="M228" s="21" t="str">
        <f t="shared" si="7"/>
        <v/>
      </c>
      <c r="N228" s="21" t="str">
        <f>IF(A228="","",IFERROR(IF(J228&gt;VLOOKUP(A228,'포트변경내역(중립)'!A:J,10,0),"O","X"),""))</f>
        <v/>
      </c>
      <c r="O228" s="21" t="str">
        <f>IF(A228="","",COUNTIFS('MP내역(적극)'!$A:$A,A228)-COUNTIFS('MP내역(적극)'!$A:$A,A228,'MP내역(적극)'!$B:$B,"현금")-COUNTIFS('MP내역(적극)'!$A:$A,A228,'MP내역(적극)'!$B:$B,"예수금")-COUNTIFS('MP내역(적극)'!$A:$A,A228,'MP내역(적극)'!$B:$B,"예탁금")-COUNTIFS('MP내역(적극)'!$A:$A,A228,'MP내역(적극)'!$B:$B,"합계"))</f>
        <v/>
      </c>
      <c r="P228" s="21" t="str">
        <f>IF(A228="","",IF(COUNTIFS('MP내역(적극)'!A:A,A228,'MP내역(적극)'!G:G,"&gt;"&amp;$F$2,'MP내역(적극)'!D:D,"&lt;&gt;"&amp;$H$2,'MP내역(적극)'!D:D,"&lt;&gt;"&amp;$I$2,'MP내역(적극)'!B:B,"&lt;&gt;현금",'MP내역(적극)'!B:B,"&lt;&gt;합계")=0,"O","X"))</f>
        <v/>
      </c>
      <c r="Q228" s="21" t="str">
        <f>IF(A228="","",IF(AND(ABS(I228-SUMIFS('MP내역(적극)'!G:G,'MP내역(적극)'!A:A,A228,'MP내역(적극)'!F:F,"Y"))&lt;0.001,ABS(H228-SUMIFS('MP내역(적극)'!G:G,'MP내역(적극)'!A:A,A228,'MP내역(적극)'!B:B,"&lt;&gt;합계"))&lt;0.001),"O","X"))</f>
        <v/>
      </c>
      <c r="R228" s="21" t="str">
        <f>IF(A228="","",IF(COUNTIFS('MP내역(적극)'!A:A,A228,'MP내역(적극)'!H:H,"X")=0,"O","X"))</f>
        <v/>
      </c>
      <c r="S228" s="20"/>
    </row>
    <row r="229" spans="11:19">
      <c r="K229" s="20"/>
      <c r="L229" s="21" t="str">
        <f t="shared" si="6"/>
        <v/>
      </c>
      <c r="M229" s="21" t="str">
        <f t="shared" si="7"/>
        <v/>
      </c>
      <c r="N229" s="21" t="str">
        <f>IF(A229="","",IFERROR(IF(J229&gt;VLOOKUP(A229,'포트변경내역(중립)'!A:J,10,0),"O","X"),""))</f>
        <v/>
      </c>
      <c r="O229" s="21" t="str">
        <f>IF(A229="","",COUNTIFS('MP내역(적극)'!$A:$A,A229)-COUNTIFS('MP내역(적극)'!$A:$A,A229,'MP내역(적극)'!$B:$B,"현금")-COUNTIFS('MP내역(적극)'!$A:$A,A229,'MP내역(적극)'!$B:$B,"예수금")-COUNTIFS('MP내역(적극)'!$A:$A,A229,'MP내역(적극)'!$B:$B,"예탁금")-COUNTIFS('MP내역(적극)'!$A:$A,A229,'MP내역(적극)'!$B:$B,"합계"))</f>
        <v/>
      </c>
      <c r="P229" s="21" t="str">
        <f>IF(A229="","",IF(COUNTIFS('MP내역(적극)'!A:A,A229,'MP내역(적극)'!G:G,"&gt;"&amp;$F$2,'MP내역(적극)'!D:D,"&lt;&gt;"&amp;$H$2,'MP내역(적극)'!D:D,"&lt;&gt;"&amp;$I$2,'MP내역(적극)'!B:B,"&lt;&gt;현금",'MP내역(적극)'!B:B,"&lt;&gt;합계")=0,"O","X"))</f>
        <v/>
      </c>
      <c r="Q229" s="21" t="str">
        <f>IF(A229="","",IF(AND(ABS(I229-SUMIFS('MP내역(적극)'!G:G,'MP내역(적극)'!A:A,A229,'MP내역(적극)'!F:F,"Y"))&lt;0.001,ABS(H229-SUMIFS('MP내역(적극)'!G:G,'MP내역(적극)'!A:A,A229,'MP내역(적극)'!B:B,"&lt;&gt;합계"))&lt;0.001),"O","X"))</f>
        <v/>
      </c>
      <c r="R229" s="21" t="str">
        <f>IF(A229="","",IF(COUNTIFS('MP내역(적극)'!A:A,A229,'MP내역(적극)'!H:H,"X")=0,"O","X"))</f>
        <v/>
      </c>
      <c r="S229" s="20"/>
    </row>
    <row r="230" spans="11:19">
      <c r="K230" s="20"/>
      <c r="L230" s="21" t="str">
        <f t="shared" si="6"/>
        <v/>
      </c>
      <c r="M230" s="21" t="str">
        <f t="shared" si="7"/>
        <v/>
      </c>
      <c r="N230" s="21" t="str">
        <f>IF(A230="","",IFERROR(IF(J230&gt;VLOOKUP(A230,'포트변경내역(중립)'!A:J,10,0),"O","X"),""))</f>
        <v/>
      </c>
      <c r="O230" s="21" t="str">
        <f>IF(A230="","",COUNTIFS('MP내역(적극)'!$A:$A,A230)-COUNTIFS('MP내역(적극)'!$A:$A,A230,'MP내역(적극)'!$B:$B,"현금")-COUNTIFS('MP내역(적극)'!$A:$A,A230,'MP내역(적극)'!$B:$B,"예수금")-COUNTIFS('MP내역(적극)'!$A:$A,A230,'MP내역(적극)'!$B:$B,"예탁금")-COUNTIFS('MP내역(적극)'!$A:$A,A230,'MP내역(적극)'!$B:$B,"합계"))</f>
        <v/>
      </c>
      <c r="P230" s="21" t="str">
        <f>IF(A230="","",IF(COUNTIFS('MP내역(적극)'!A:A,A230,'MP내역(적극)'!G:G,"&gt;"&amp;$F$2,'MP내역(적극)'!D:D,"&lt;&gt;"&amp;$H$2,'MP내역(적극)'!D:D,"&lt;&gt;"&amp;$I$2,'MP내역(적극)'!B:B,"&lt;&gt;현금",'MP내역(적극)'!B:B,"&lt;&gt;합계")=0,"O","X"))</f>
        <v/>
      </c>
      <c r="Q230" s="21" t="str">
        <f>IF(A230="","",IF(AND(ABS(I230-SUMIFS('MP내역(적극)'!G:G,'MP내역(적극)'!A:A,A230,'MP내역(적극)'!F:F,"Y"))&lt;0.001,ABS(H230-SUMIFS('MP내역(적극)'!G:G,'MP내역(적극)'!A:A,A230,'MP내역(적극)'!B:B,"&lt;&gt;합계"))&lt;0.001),"O","X"))</f>
        <v/>
      </c>
      <c r="R230" s="21" t="str">
        <f>IF(A230="","",IF(COUNTIFS('MP내역(적극)'!A:A,A230,'MP내역(적극)'!H:H,"X")=0,"O","X"))</f>
        <v/>
      </c>
      <c r="S230" s="20"/>
    </row>
    <row r="231" spans="11:19">
      <c r="K231" s="20"/>
      <c r="L231" s="21" t="str">
        <f t="shared" si="6"/>
        <v/>
      </c>
      <c r="M231" s="21" t="str">
        <f t="shared" si="7"/>
        <v/>
      </c>
      <c r="N231" s="21" t="str">
        <f>IF(A231="","",IFERROR(IF(J231&gt;VLOOKUP(A231,'포트변경내역(중립)'!A:J,10,0),"O","X"),""))</f>
        <v/>
      </c>
      <c r="O231" s="21" t="str">
        <f>IF(A231="","",COUNTIFS('MP내역(적극)'!$A:$A,A231)-COUNTIFS('MP내역(적극)'!$A:$A,A231,'MP내역(적극)'!$B:$B,"현금")-COUNTIFS('MP내역(적극)'!$A:$A,A231,'MP내역(적극)'!$B:$B,"예수금")-COUNTIFS('MP내역(적극)'!$A:$A,A231,'MP내역(적극)'!$B:$B,"예탁금")-COUNTIFS('MP내역(적극)'!$A:$A,A231,'MP내역(적극)'!$B:$B,"합계"))</f>
        <v/>
      </c>
      <c r="P231" s="21" t="str">
        <f>IF(A231="","",IF(COUNTIFS('MP내역(적극)'!A:A,A231,'MP내역(적극)'!G:G,"&gt;"&amp;$F$2,'MP내역(적극)'!D:D,"&lt;&gt;"&amp;$H$2,'MP내역(적극)'!D:D,"&lt;&gt;"&amp;$I$2,'MP내역(적극)'!B:B,"&lt;&gt;현금",'MP내역(적극)'!B:B,"&lt;&gt;합계")=0,"O","X"))</f>
        <v/>
      </c>
      <c r="Q231" s="21" t="str">
        <f>IF(A231="","",IF(AND(ABS(I231-SUMIFS('MP내역(적극)'!G:G,'MP내역(적극)'!A:A,A231,'MP내역(적극)'!F:F,"Y"))&lt;0.001,ABS(H231-SUMIFS('MP내역(적극)'!G:G,'MP내역(적극)'!A:A,A231,'MP내역(적극)'!B:B,"&lt;&gt;합계"))&lt;0.001),"O","X"))</f>
        <v/>
      </c>
      <c r="R231" s="21" t="str">
        <f>IF(A231="","",IF(COUNTIFS('MP내역(적극)'!A:A,A231,'MP내역(적극)'!H:H,"X")=0,"O","X"))</f>
        <v/>
      </c>
      <c r="S231" s="20"/>
    </row>
    <row r="232" spans="11:19">
      <c r="K232" s="20"/>
      <c r="L232" s="21" t="str">
        <f t="shared" si="6"/>
        <v/>
      </c>
      <c r="M232" s="21" t="str">
        <f t="shared" si="7"/>
        <v/>
      </c>
      <c r="N232" s="21" t="str">
        <f>IF(A232="","",IFERROR(IF(J232&gt;VLOOKUP(A232,'포트변경내역(중립)'!A:J,10,0),"O","X"),""))</f>
        <v/>
      </c>
      <c r="O232" s="21" t="str">
        <f>IF(A232="","",COUNTIFS('MP내역(적극)'!$A:$A,A232)-COUNTIFS('MP내역(적극)'!$A:$A,A232,'MP내역(적극)'!$B:$B,"현금")-COUNTIFS('MP내역(적극)'!$A:$A,A232,'MP내역(적극)'!$B:$B,"예수금")-COUNTIFS('MP내역(적극)'!$A:$A,A232,'MP내역(적극)'!$B:$B,"예탁금")-COUNTIFS('MP내역(적극)'!$A:$A,A232,'MP내역(적극)'!$B:$B,"합계"))</f>
        <v/>
      </c>
      <c r="P232" s="21" t="str">
        <f>IF(A232="","",IF(COUNTIFS('MP내역(적극)'!A:A,A232,'MP내역(적극)'!G:G,"&gt;"&amp;$F$2,'MP내역(적극)'!D:D,"&lt;&gt;"&amp;$H$2,'MP내역(적극)'!D:D,"&lt;&gt;"&amp;$I$2,'MP내역(적극)'!B:B,"&lt;&gt;현금",'MP내역(적극)'!B:B,"&lt;&gt;합계")=0,"O","X"))</f>
        <v/>
      </c>
      <c r="Q232" s="21" t="str">
        <f>IF(A232="","",IF(AND(ABS(I232-SUMIFS('MP내역(적극)'!G:G,'MP내역(적극)'!A:A,A232,'MP내역(적극)'!F:F,"Y"))&lt;0.001,ABS(H232-SUMIFS('MP내역(적극)'!G:G,'MP내역(적극)'!A:A,A232,'MP내역(적극)'!B:B,"&lt;&gt;합계"))&lt;0.001),"O","X"))</f>
        <v/>
      </c>
      <c r="R232" s="21" t="str">
        <f>IF(A232="","",IF(COUNTIFS('MP내역(적극)'!A:A,A232,'MP내역(적극)'!H:H,"X")=0,"O","X"))</f>
        <v/>
      </c>
      <c r="S232" s="20"/>
    </row>
    <row r="233" spans="11:19">
      <c r="K233" s="20"/>
      <c r="L233" s="21" t="str">
        <f t="shared" si="6"/>
        <v/>
      </c>
      <c r="M233" s="21" t="str">
        <f t="shared" si="7"/>
        <v/>
      </c>
      <c r="N233" s="21" t="str">
        <f>IF(A233="","",IFERROR(IF(J233&gt;VLOOKUP(A233,'포트변경내역(중립)'!A:J,10,0),"O","X"),""))</f>
        <v/>
      </c>
      <c r="O233" s="21" t="str">
        <f>IF(A233="","",COUNTIFS('MP내역(적극)'!$A:$A,A233)-COUNTIFS('MP내역(적극)'!$A:$A,A233,'MP내역(적극)'!$B:$B,"현금")-COUNTIFS('MP내역(적극)'!$A:$A,A233,'MP내역(적극)'!$B:$B,"예수금")-COUNTIFS('MP내역(적극)'!$A:$A,A233,'MP내역(적극)'!$B:$B,"예탁금")-COUNTIFS('MP내역(적극)'!$A:$A,A233,'MP내역(적극)'!$B:$B,"합계"))</f>
        <v/>
      </c>
      <c r="P233" s="21" t="str">
        <f>IF(A233="","",IF(COUNTIFS('MP내역(적극)'!A:A,A233,'MP내역(적극)'!G:G,"&gt;"&amp;$F$2,'MP내역(적극)'!D:D,"&lt;&gt;"&amp;$H$2,'MP내역(적극)'!D:D,"&lt;&gt;"&amp;$I$2,'MP내역(적극)'!B:B,"&lt;&gt;현금",'MP내역(적극)'!B:B,"&lt;&gt;합계")=0,"O","X"))</f>
        <v/>
      </c>
      <c r="Q233" s="21" t="str">
        <f>IF(A233="","",IF(AND(ABS(I233-SUMIFS('MP내역(적극)'!G:G,'MP내역(적극)'!A:A,A233,'MP내역(적극)'!F:F,"Y"))&lt;0.001,ABS(H233-SUMIFS('MP내역(적극)'!G:G,'MP내역(적극)'!A:A,A233,'MP내역(적극)'!B:B,"&lt;&gt;합계"))&lt;0.001),"O","X"))</f>
        <v/>
      </c>
      <c r="R233" s="21" t="str">
        <f>IF(A233="","",IF(COUNTIFS('MP내역(적극)'!A:A,A233,'MP내역(적극)'!H:H,"X")=0,"O","X"))</f>
        <v/>
      </c>
      <c r="S233" s="20"/>
    </row>
    <row r="234" spans="11:19">
      <c r="K234" s="20"/>
      <c r="L234" s="21" t="str">
        <f t="shared" si="6"/>
        <v/>
      </c>
      <c r="M234" s="21" t="str">
        <f t="shared" si="7"/>
        <v/>
      </c>
      <c r="N234" s="21" t="str">
        <f>IF(A234="","",IFERROR(IF(J234&gt;VLOOKUP(A234,'포트변경내역(중립)'!A:J,10,0),"O","X"),""))</f>
        <v/>
      </c>
      <c r="O234" s="21" t="str">
        <f>IF(A234="","",COUNTIFS('MP내역(적극)'!$A:$A,A234)-COUNTIFS('MP내역(적극)'!$A:$A,A234,'MP내역(적극)'!$B:$B,"현금")-COUNTIFS('MP내역(적극)'!$A:$A,A234,'MP내역(적극)'!$B:$B,"예수금")-COUNTIFS('MP내역(적극)'!$A:$A,A234,'MP내역(적극)'!$B:$B,"예탁금")-COUNTIFS('MP내역(적극)'!$A:$A,A234,'MP내역(적극)'!$B:$B,"합계"))</f>
        <v/>
      </c>
      <c r="P234" s="21" t="str">
        <f>IF(A234="","",IF(COUNTIFS('MP내역(적극)'!A:A,A234,'MP내역(적극)'!G:G,"&gt;"&amp;$F$2,'MP내역(적극)'!D:D,"&lt;&gt;"&amp;$H$2,'MP내역(적극)'!D:D,"&lt;&gt;"&amp;$I$2,'MP내역(적극)'!B:B,"&lt;&gt;현금",'MP내역(적극)'!B:B,"&lt;&gt;합계")=0,"O","X"))</f>
        <v/>
      </c>
      <c r="Q234" s="21" t="str">
        <f>IF(A234="","",IF(AND(ABS(I234-SUMIFS('MP내역(적극)'!G:G,'MP내역(적극)'!A:A,A234,'MP내역(적극)'!F:F,"Y"))&lt;0.001,ABS(H234-SUMIFS('MP내역(적극)'!G:G,'MP내역(적극)'!A:A,A234,'MP내역(적극)'!B:B,"&lt;&gt;합계"))&lt;0.001),"O","X"))</f>
        <v/>
      </c>
      <c r="R234" s="21" t="str">
        <f>IF(A234="","",IF(COUNTIFS('MP내역(적극)'!A:A,A234,'MP내역(적극)'!H:H,"X")=0,"O","X"))</f>
        <v/>
      </c>
      <c r="S234" s="20"/>
    </row>
    <row r="235" spans="11:19">
      <c r="K235" s="20"/>
      <c r="L235" s="21" t="str">
        <f t="shared" si="6"/>
        <v/>
      </c>
      <c r="M235" s="21" t="str">
        <f t="shared" si="7"/>
        <v/>
      </c>
      <c r="N235" s="21" t="str">
        <f>IF(A235="","",IFERROR(IF(J235&gt;VLOOKUP(A235,'포트변경내역(중립)'!A:J,10,0),"O","X"),""))</f>
        <v/>
      </c>
      <c r="O235" s="21" t="str">
        <f>IF(A235="","",COUNTIFS('MP내역(적극)'!$A:$A,A235)-COUNTIFS('MP내역(적극)'!$A:$A,A235,'MP내역(적극)'!$B:$B,"현금")-COUNTIFS('MP내역(적극)'!$A:$A,A235,'MP내역(적극)'!$B:$B,"예수금")-COUNTIFS('MP내역(적극)'!$A:$A,A235,'MP내역(적극)'!$B:$B,"예탁금")-COUNTIFS('MP내역(적극)'!$A:$A,A235,'MP내역(적극)'!$B:$B,"합계"))</f>
        <v/>
      </c>
      <c r="P235" s="21" t="str">
        <f>IF(A235="","",IF(COUNTIFS('MP내역(적극)'!A:A,A235,'MP내역(적극)'!G:G,"&gt;"&amp;$F$2,'MP내역(적극)'!D:D,"&lt;&gt;"&amp;$H$2,'MP내역(적극)'!D:D,"&lt;&gt;"&amp;$I$2,'MP내역(적극)'!B:B,"&lt;&gt;현금",'MP내역(적극)'!B:B,"&lt;&gt;합계")=0,"O","X"))</f>
        <v/>
      </c>
      <c r="Q235" s="21" t="str">
        <f>IF(A235="","",IF(AND(ABS(I235-SUMIFS('MP내역(적극)'!G:G,'MP내역(적극)'!A:A,A235,'MP내역(적극)'!F:F,"Y"))&lt;0.001,ABS(H235-SUMIFS('MP내역(적극)'!G:G,'MP내역(적극)'!A:A,A235,'MP내역(적극)'!B:B,"&lt;&gt;합계"))&lt;0.001),"O","X"))</f>
        <v/>
      </c>
      <c r="R235" s="21" t="str">
        <f>IF(A235="","",IF(COUNTIFS('MP내역(적극)'!A:A,A235,'MP내역(적극)'!H:H,"X")=0,"O","X"))</f>
        <v/>
      </c>
      <c r="S235" s="20"/>
    </row>
    <row r="236" spans="11:19">
      <c r="K236" s="20"/>
      <c r="L236" s="21" t="str">
        <f t="shared" si="6"/>
        <v/>
      </c>
      <c r="M236" s="21" t="str">
        <f t="shared" si="7"/>
        <v/>
      </c>
      <c r="N236" s="21" t="str">
        <f>IF(A236="","",IFERROR(IF(J236&gt;VLOOKUP(A236,'포트변경내역(중립)'!A:J,10,0),"O","X"),""))</f>
        <v/>
      </c>
      <c r="O236" s="21" t="str">
        <f>IF(A236="","",COUNTIFS('MP내역(적극)'!$A:$A,A236)-COUNTIFS('MP내역(적극)'!$A:$A,A236,'MP내역(적극)'!$B:$B,"현금")-COUNTIFS('MP내역(적극)'!$A:$A,A236,'MP내역(적극)'!$B:$B,"예수금")-COUNTIFS('MP내역(적극)'!$A:$A,A236,'MP내역(적극)'!$B:$B,"예탁금")-COUNTIFS('MP내역(적극)'!$A:$A,A236,'MP내역(적극)'!$B:$B,"합계"))</f>
        <v/>
      </c>
      <c r="P236" s="21" t="str">
        <f>IF(A236="","",IF(COUNTIFS('MP내역(적극)'!A:A,A236,'MP내역(적극)'!G:G,"&gt;"&amp;$F$2,'MP내역(적극)'!D:D,"&lt;&gt;"&amp;$H$2,'MP내역(적극)'!D:D,"&lt;&gt;"&amp;$I$2,'MP내역(적극)'!B:B,"&lt;&gt;현금",'MP내역(적극)'!B:B,"&lt;&gt;합계")=0,"O","X"))</f>
        <v/>
      </c>
      <c r="Q236" s="21" t="str">
        <f>IF(A236="","",IF(AND(ABS(I236-SUMIFS('MP내역(적극)'!G:G,'MP내역(적극)'!A:A,A236,'MP내역(적극)'!F:F,"Y"))&lt;0.001,ABS(H236-SUMIFS('MP내역(적극)'!G:G,'MP내역(적극)'!A:A,A236,'MP내역(적극)'!B:B,"&lt;&gt;합계"))&lt;0.001),"O","X"))</f>
        <v/>
      </c>
      <c r="R236" s="21" t="str">
        <f>IF(A236="","",IF(COUNTIFS('MP내역(적극)'!A:A,A236,'MP내역(적극)'!H:H,"X")=0,"O","X"))</f>
        <v/>
      </c>
      <c r="S236" s="20"/>
    </row>
    <row r="237" spans="11:19">
      <c r="K237" s="20"/>
      <c r="L237" s="21" t="str">
        <f t="shared" si="6"/>
        <v/>
      </c>
      <c r="M237" s="21" t="str">
        <f t="shared" si="7"/>
        <v/>
      </c>
      <c r="N237" s="21" t="str">
        <f>IF(A237="","",IFERROR(IF(J237&gt;VLOOKUP(A237,'포트변경내역(중립)'!A:J,10,0),"O","X"),""))</f>
        <v/>
      </c>
      <c r="O237" s="21" t="str">
        <f>IF(A237="","",COUNTIFS('MP내역(적극)'!$A:$A,A237)-COUNTIFS('MP내역(적극)'!$A:$A,A237,'MP내역(적극)'!$B:$B,"현금")-COUNTIFS('MP내역(적극)'!$A:$A,A237,'MP내역(적극)'!$B:$B,"예수금")-COUNTIFS('MP내역(적극)'!$A:$A,A237,'MP내역(적극)'!$B:$B,"예탁금")-COUNTIFS('MP내역(적극)'!$A:$A,A237,'MP내역(적극)'!$B:$B,"합계"))</f>
        <v/>
      </c>
      <c r="P237" s="21" t="str">
        <f>IF(A237="","",IF(COUNTIFS('MP내역(적극)'!A:A,A237,'MP내역(적극)'!G:G,"&gt;"&amp;$F$2,'MP내역(적극)'!D:D,"&lt;&gt;"&amp;$H$2,'MP내역(적극)'!D:D,"&lt;&gt;"&amp;$I$2,'MP내역(적극)'!B:B,"&lt;&gt;현금",'MP내역(적극)'!B:B,"&lt;&gt;합계")=0,"O","X"))</f>
        <v/>
      </c>
      <c r="Q237" s="21" t="str">
        <f>IF(A237="","",IF(AND(ABS(I237-SUMIFS('MP내역(적극)'!G:G,'MP내역(적극)'!A:A,A237,'MP내역(적극)'!F:F,"Y"))&lt;0.001,ABS(H237-SUMIFS('MP내역(적극)'!G:G,'MP내역(적극)'!A:A,A237,'MP내역(적극)'!B:B,"&lt;&gt;합계"))&lt;0.001),"O","X"))</f>
        <v/>
      </c>
      <c r="R237" s="21" t="str">
        <f>IF(A237="","",IF(COUNTIFS('MP내역(적극)'!A:A,A237,'MP내역(적극)'!H:H,"X")=0,"O","X"))</f>
        <v/>
      </c>
      <c r="S237" s="20"/>
    </row>
    <row r="238" spans="11:19">
      <c r="K238" s="20"/>
      <c r="L238" s="21" t="str">
        <f t="shared" si="6"/>
        <v/>
      </c>
      <c r="M238" s="21" t="str">
        <f t="shared" si="7"/>
        <v/>
      </c>
      <c r="N238" s="21" t="str">
        <f>IF(A238="","",IFERROR(IF(J238&gt;VLOOKUP(A238,'포트변경내역(중립)'!A:J,10,0),"O","X"),""))</f>
        <v/>
      </c>
      <c r="O238" s="21" t="str">
        <f>IF(A238="","",COUNTIFS('MP내역(적극)'!$A:$A,A238)-COUNTIFS('MP내역(적극)'!$A:$A,A238,'MP내역(적극)'!$B:$B,"현금")-COUNTIFS('MP내역(적극)'!$A:$A,A238,'MP내역(적극)'!$B:$B,"예수금")-COUNTIFS('MP내역(적극)'!$A:$A,A238,'MP내역(적극)'!$B:$B,"예탁금")-COUNTIFS('MP내역(적극)'!$A:$A,A238,'MP내역(적극)'!$B:$B,"합계"))</f>
        <v/>
      </c>
      <c r="P238" s="21" t="str">
        <f>IF(A238="","",IF(COUNTIFS('MP내역(적극)'!A:A,A238,'MP내역(적극)'!G:G,"&gt;"&amp;$F$2,'MP내역(적극)'!D:D,"&lt;&gt;"&amp;$H$2,'MP내역(적극)'!D:D,"&lt;&gt;"&amp;$I$2,'MP내역(적극)'!B:B,"&lt;&gt;현금",'MP내역(적극)'!B:B,"&lt;&gt;합계")=0,"O","X"))</f>
        <v/>
      </c>
      <c r="Q238" s="21" t="str">
        <f>IF(A238="","",IF(AND(ABS(I238-SUMIFS('MP내역(적극)'!G:G,'MP내역(적극)'!A:A,A238,'MP내역(적극)'!F:F,"Y"))&lt;0.001,ABS(H238-SUMIFS('MP내역(적극)'!G:G,'MP내역(적극)'!A:A,A238,'MP내역(적극)'!B:B,"&lt;&gt;합계"))&lt;0.001),"O","X"))</f>
        <v/>
      </c>
      <c r="R238" s="21" t="str">
        <f>IF(A238="","",IF(COUNTIFS('MP내역(적극)'!A:A,A238,'MP내역(적극)'!H:H,"X")=0,"O","X"))</f>
        <v/>
      </c>
      <c r="S238" s="20"/>
    </row>
    <row r="239" spans="11:19">
      <c r="K239" s="20"/>
      <c r="L239" s="21" t="str">
        <f t="shared" si="6"/>
        <v/>
      </c>
      <c r="M239" s="21" t="str">
        <f t="shared" si="7"/>
        <v/>
      </c>
      <c r="N239" s="21" t="str">
        <f>IF(A239="","",IFERROR(IF(J239&gt;VLOOKUP(A239,'포트변경내역(중립)'!A:J,10,0),"O","X"),""))</f>
        <v/>
      </c>
      <c r="O239" s="21" t="str">
        <f>IF(A239="","",COUNTIFS('MP내역(적극)'!$A:$A,A239)-COUNTIFS('MP내역(적극)'!$A:$A,A239,'MP내역(적극)'!$B:$B,"현금")-COUNTIFS('MP내역(적극)'!$A:$A,A239,'MP내역(적극)'!$B:$B,"예수금")-COUNTIFS('MP내역(적극)'!$A:$A,A239,'MP내역(적극)'!$B:$B,"예탁금")-COUNTIFS('MP내역(적극)'!$A:$A,A239,'MP내역(적극)'!$B:$B,"합계"))</f>
        <v/>
      </c>
      <c r="P239" s="21" t="str">
        <f>IF(A239="","",IF(COUNTIFS('MP내역(적극)'!A:A,A239,'MP내역(적극)'!G:G,"&gt;"&amp;$F$2,'MP내역(적극)'!D:D,"&lt;&gt;"&amp;$H$2,'MP내역(적극)'!D:D,"&lt;&gt;"&amp;$I$2,'MP내역(적극)'!B:B,"&lt;&gt;현금",'MP내역(적극)'!B:B,"&lt;&gt;합계")=0,"O","X"))</f>
        <v/>
      </c>
      <c r="Q239" s="21" t="str">
        <f>IF(A239="","",IF(AND(ABS(I239-SUMIFS('MP내역(적극)'!G:G,'MP내역(적극)'!A:A,A239,'MP내역(적극)'!F:F,"Y"))&lt;0.001,ABS(H239-SUMIFS('MP내역(적극)'!G:G,'MP내역(적극)'!A:A,A239,'MP내역(적극)'!B:B,"&lt;&gt;합계"))&lt;0.001),"O","X"))</f>
        <v/>
      </c>
      <c r="R239" s="21" t="str">
        <f>IF(A239="","",IF(COUNTIFS('MP내역(적극)'!A:A,A239,'MP내역(적극)'!H:H,"X")=0,"O","X"))</f>
        <v/>
      </c>
      <c r="S239" s="20"/>
    </row>
    <row r="240" spans="11:19">
      <c r="K240" s="20"/>
      <c r="L240" s="21" t="str">
        <f t="shared" si="6"/>
        <v/>
      </c>
      <c r="M240" s="21" t="str">
        <f t="shared" si="7"/>
        <v/>
      </c>
      <c r="N240" s="21" t="str">
        <f>IF(A240="","",IFERROR(IF(J240&gt;VLOOKUP(A240,'포트변경내역(중립)'!A:J,10,0),"O","X"),""))</f>
        <v/>
      </c>
      <c r="O240" s="21" t="str">
        <f>IF(A240="","",COUNTIFS('MP내역(적극)'!$A:$A,A240)-COUNTIFS('MP내역(적극)'!$A:$A,A240,'MP내역(적극)'!$B:$B,"현금")-COUNTIFS('MP내역(적극)'!$A:$A,A240,'MP내역(적극)'!$B:$B,"예수금")-COUNTIFS('MP내역(적극)'!$A:$A,A240,'MP내역(적극)'!$B:$B,"예탁금")-COUNTIFS('MP내역(적극)'!$A:$A,A240,'MP내역(적극)'!$B:$B,"합계"))</f>
        <v/>
      </c>
      <c r="P240" s="21" t="str">
        <f>IF(A240="","",IF(COUNTIFS('MP내역(적극)'!A:A,A240,'MP내역(적극)'!G:G,"&gt;"&amp;$F$2,'MP내역(적극)'!D:D,"&lt;&gt;"&amp;$H$2,'MP내역(적극)'!D:D,"&lt;&gt;"&amp;$I$2,'MP내역(적극)'!B:B,"&lt;&gt;현금",'MP내역(적극)'!B:B,"&lt;&gt;합계")=0,"O","X"))</f>
        <v/>
      </c>
      <c r="Q240" s="21" t="str">
        <f>IF(A240="","",IF(AND(ABS(I240-SUMIFS('MP내역(적극)'!G:G,'MP내역(적극)'!A:A,A240,'MP내역(적극)'!F:F,"Y"))&lt;0.001,ABS(H240-SUMIFS('MP내역(적극)'!G:G,'MP내역(적극)'!A:A,A240,'MP내역(적극)'!B:B,"&lt;&gt;합계"))&lt;0.001),"O","X"))</f>
        <v/>
      </c>
      <c r="R240" s="21" t="str">
        <f>IF(A240="","",IF(COUNTIFS('MP내역(적극)'!A:A,A240,'MP내역(적극)'!H:H,"X")=0,"O","X"))</f>
        <v/>
      </c>
      <c r="S240" s="20"/>
    </row>
    <row r="241" spans="11:19">
      <c r="K241" s="20"/>
      <c r="L241" s="21" t="str">
        <f t="shared" si="6"/>
        <v/>
      </c>
      <c r="M241" s="21" t="str">
        <f t="shared" si="7"/>
        <v/>
      </c>
      <c r="N241" s="21" t="str">
        <f>IF(A241="","",IFERROR(IF(J241&gt;VLOOKUP(A241,'포트변경내역(중립)'!A:J,10,0),"O","X"),""))</f>
        <v/>
      </c>
      <c r="O241" s="21" t="str">
        <f>IF(A241="","",COUNTIFS('MP내역(적극)'!$A:$A,A241)-COUNTIFS('MP내역(적극)'!$A:$A,A241,'MP내역(적극)'!$B:$B,"현금")-COUNTIFS('MP내역(적극)'!$A:$A,A241,'MP내역(적극)'!$B:$B,"예수금")-COUNTIFS('MP내역(적극)'!$A:$A,A241,'MP내역(적극)'!$B:$B,"예탁금")-COUNTIFS('MP내역(적극)'!$A:$A,A241,'MP내역(적극)'!$B:$B,"합계"))</f>
        <v/>
      </c>
      <c r="P241" s="21" t="str">
        <f>IF(A241="","",IF(COUNTIFS('MP내역(적극)'!A:A,A241,'MP내역(적극)'!G:G,"&gt;"&amp;$F$2,'MP내역(적극)'!D:D,"&lt;&gt;"&amp;$H$2,'MP내역(적극)'!D:D,"&lt;&gt;"&amp;$I$2,'MP내역(적극)'!B:B,"&lt;&gt;현금",'MP내역(적극)'!B:B,"&lt;&gt;합계")=0,"O","X"))</f>
        <v/>
      </c>
      <c r="Q241" s="21" t="str">
        <f>IF(A241="","",IF(AND(ABS(I241-SUMIFS('MP내역(적극)'!G:G,'MP내역(적극)'!A:A,A241,'MP내역(적극)'!F:F,"Y"))&lt;0.001,ABS(H241-SUMIFS('MP내역(적극)'!G:G,'MP내역(적극)'!A:A,A241,'MP내역(적극)'!B:B,"&lt;&gt;합계"))&lt;0.001),"O","X"))</f>
        <v/>
      </c>
      <c r="R241" s="21" t="str">
        <f>IF(A241="","",IF(COUNTIFS('MP내역(적극)'!A:A,A241,'MP내역(적극)'!H:H,"X")=0,"O","X"))</f>
        <v/>
      </c>
      <c r="S241" s="20"/>
    </row>
    <row r="242" spans="11:19">
      <c r="K242" s="20"/>
      <c r="L242" s="21" t="str">
        <f t="shared" si="6"/>
        <v/>
      </c>
      <c r="M242" s="21" t="str">
        <f t="shared" si="7"/>
        <v/>
      </c>
      <c r="N242" s="21" t="str">
        <f>IF(A242="","",IFERROR(IF(J242&gt;VLOOKUP(A242,'포트변경내역(중립)'!A:J,10,0),"O","X"),""))</f>
        <v/>
      </c>
      <c r="O242" s="21" t="str">
        <f>IF(A242="","",COUNTIFS('MP내역(적극)'!$A:$A,A242)-COUNTIFS('MP내역(적극)'!$A:$A,A242,'MP내역(적극)'!$B:$B,"현금")-COUNTIFS('MP내역(적극)'!$A:$A,A242,'MP내역(적극)'!$B:$B,"예수금")-COUNTIFS('MP내역(적극)'!$A:$A,A242,'MP내역(적극)'!$B:$B,"예탁금")-COUNTIFS('MP내역(적극)'!$A:$A,A242,'MP내역(적극)'!$B:$B,"합계"))</f>
        <v/>
      </c>
      <c r="P242" s="21" t="str">
        <f>IF(A242="","",IF(COUNTIFS('MP내역(적극)'!A:A,A242,'MP내역(적극)'!G:G,"&gt;"&amp;$F$2,'MP내역(적극)'!D:D,"&lt;&gt;"&amp;$H$2,'MP내역(적극)'!D:D,"&lt;&gt;"&amp;$I$2,'MP내역(적극)'!B:B,"&lt;&gt;현금",'MP내역(적극)'!B:B,"&lt;&gt;합계")=0,"O","X"))</f>
        <v/>
      </c>
      <c r="Q242" s="21" t="str">
        <f>IF(A242="","",IF(AND(ABS(I242-SUMIFS('MP내역(적극)'!G:G,'MP내역(적극)'!A:A,A242,'MP내역(적극)'!F:F,"Y"))&lt;0.001,ABS(H242-SUMIFS('MP내역(적극)'!G:G,'MP내역(적극)'!A:A,A242,'MP내역(적극)'!B:B,"&lt;&gt;합계"))&lt;0.001),"O","X"))</f>
        <v/>
      </c>
      <c r="R242" s="21" t="str">
        <f>IF(A242="","",IF(COUNTIFS('MP내역(적극)'!A:A,A242,'MP내역(적극)'!H:H,"X")=0,"O","X"))</f>
        <v/>
      </c>
      <c r="S242" s="20"/>
    </row>
    <row r="243" spans="11:19">
      <c r="K243" s="20"/>
      <c r="L243" s="21" t="str">
        <f t="shared" si="6"/>
        <v/>
      </c>
      <c r="M243" s="21" t="str">
        <f t="shared" si="7"/>
        <v/>
      </c>
      <c r="N243" s="21" t="str">
        <f>IF(A243="","",IFERROR(IF(J243&gt;VLOOKUP(A243,'포트변경내역(중립)'!A:J,10,0),"O","X"),""))</f>
        <v/>
      </c>
      <c r="O243" s="21" t="str">
        <f>IF(A243="","",COUNTIFS('MP내역(적극)'!$A:$A,A243)-COUNTIFS('MP내역(적극)'!$A:$A,A243,'MP내역(적극)'!$B:$B,"현금")-COUNTIFS('MP내역(적극)'!$A:$A,A243,'MP내역(적극)'!$B:$B,"예수금")-COUNTIFS('MP내역(적극)'!$A:$A,A243,'MP내역(적극)'!$B:$B,"예탁금")-COUNTIFS('MP내역(적극)'!$A:$A,A243,'MP내역(적극)'!$B:$B,"합계"))</f>
        <v/>
      </c>
      <c r="P243" s="21" t="str">
        <f>IF(A243="","",IF(COUNTIFS('MP내역(적극)'!A:A,A243,'MP내역(적극)'!G:G,"&gt;"&amp;$F$2,'MP내역(적극)'!D:D,"&lt;&gt;"&amp;$H$2,'MP내역(적극)'!D:D,"&lt;&gt;"&amp;$I$2,'MP내역(적극)'!B:B,"&lt;&gt;현금",'MP내역(적극)'!B:B,"&lt;&gt;합계")=0,"O","X"))</f>
        <v/>
      </c>
      <c r="Q243" s="21" t="str">
        <f>IF(A243="","",IF(AND(ABS(I243-SUMIFS('MP내역(적극)'!G:G,'MP내역(적극)'!A:A,A243,'MP내역(적극)'!F:F,"Y"))&lt;0.001,ABS(H243-SUMIFS('MP내역(적극)'!G:G,'MP내역(적극)'!A:A,A243,'MP내역(적극)'!B:B,"&lt;&gt;합계"))&lt;0.001),"O","X"))</f>
        <v/>
      </c>
      <c r="R243" s="21" t="str">
        <f>IF(A243="","",IF(COUNTIFS('MP내역(적극)'!A:A,A243,'MP내역(적극)'!H:H,"X")=0,"O","X"))</f>
        <v/>
      </c>
      <c r="S243" s="20"/>
    </row>
    <row r="244" spans="11:19">
      <c r="K244" s="20"/>
      <c r="L244" s="21" t="str">
        <f t="shared" si="6"/>
        <v/>
      </c>
      <c r="M244" s="21" t="str">
        <f t="shared" si="7"/>
        <v/>
      </c>
      <c r="N244" s="21" t="str">
        <f>IF(A244="","",IFERROR(IF(J244&gt;VLOOKUP(A244,'포트변경내역(중립)'!A:J,10,0),"O","X"),""))</f>
        <v/>
      </c>
      <c r="O244" s="21" t="str">
        <f>IF(A244="","",COUNTIFS('MP내역(적극)'!$A:$A,A244)-COUNTIFS('MP내역(적극)'!$A:$A,A244,'MP내역(적극)'!$B:$B,"현금")-COUNTIFS('MP내역(적극)'!$A:$A,A244,'MP내역(적극)'!$B:$B,"예수금")-COUNTIFS('MP내역(적극)'!$A:$A,A244,'MP내역(적극)'!$B:$B,"예탁금")-COUNTIFS('MP내역(적극)'!$A:$A,A244,'MP내역(적극)'!$B:$B,"합계"))</f>
        <v/>
      </c>
      <c r="P244" s="21" t="str">
        <f>IF(A244="","",IF(COUNTIFS('MP내역(적극)'!A:A,A244,'MP내역(적극)'!G:G,"&gt;"&amp;$F$2,'MP내역(적극)'!D:D,"&lt;&gt;"&amp;$H$2,'MP내역(적극)'!D:D,"&lt;&gt;"&amp;$I$2,'MP내역(적극)'!B:B,"&lt;&gt;현금",'MP내역(적극)'!B:B,"&lt;&gt;합계")=0,"O","X"))</f>
        <v/>
      </c>
      <c r="Q244" s="21" t="str">
        <f>IF(A244="","",IF(AND(ABS(I244-SUMIFS('MP내역(적극)'!G:G,'MP내역(적극)'!A:A,A244,'MP내역(적극)'!F:F,"Y"))&lt;0.001,ABS(H244-SUMIFS('MP내역(적극)'!G:G,'MP내역(적극)'!A:A,A244,'MP내역(적극)'!B:B,"&lt;&gt;합계"))&lt;0.001),"O","X"))</f>
        <v/>
      </c>
      <c r="R244" s="21" t="str">
        <f>IF(A244="","",IF(COUNTIFS('MP내역(적극)'!A:A,A244,'MP내역(적극)'!H:H,"X")=0,"O","X"))</f>
        <v/>
      </c>
      <c r="S244" s="20"/>
    </row>
    <row r="245" spans="11:19">
      <c r="K245" s="20"/>
      <c r="L245" s="21" t="str">
        <f t="shared" si="6"/>
        <v/>
      </c>
      <c r="M245" s="21" t="str">
        <f t="shared" si="7"/>
        <v/>
      </c>
      <c r="N245" s="21" t="str">
        <f>IF(A245="","",IFERROR(IF(J245&gt;VLOOKUP(A245,'포트변경내역(중립)'!A:J,10,0),"O","X"),""))</f>
        <v/>
      </c>
      <c r="O245" s="21" t="str">
        <f>IF(A245="","",COUNTIFS('MP내역(적극)'!$A:$A,A245)-COUNTIFS('MP내역(적극)'!$A:$A,A245,'MP내역(적극)'!$B:$B,"현금")-COUNTIFS('MP내역(적극)'!$A:$A,A245,'MP내역(적극)'!$B:$B,"예수금")-COUNTIFS('MP내역(적극)'!$A:$A,A245,'MP내역(적극)'!$B:$B,"예탁금")-COUNTIFS('MP내역(적극)'!$A:$A,A245,'MP내역(적극)'!$B:$B,"합계"))</f>
        <v/>
      </c>
      <c r="P245" s="21" t="str">
        <f>IF(A245="","",IF(COUNTIFS('MP내역(적극)'!A:A,A245,'MP내역(적극)'!G:G,"&gt;"&amp;$F$2,'MP내역(적극)'!D:D,"&lt;&gt;"&amp;$H$2,'MP내역(적극)'!D:D,"&lt;&gt;"&amp;$I$2,'MP내역(적극)'!B:B,"&lt;&gt;현금",'MP내역(적극)'!B:B,"&lt;&gt;합계")=0,"O","X"))</f>
        <v/>
      </c>
      <c r="Q245" s="21" t="str">
        <f>IF(A245="","",IF(AND(ABS(I245-SUMIFS('MP내역(적극)'!G:G,'MP내역(적극)'!A:A,A245,'MP내역(적극)'!F:F,"Y"))&lt;0.001,ABS(H245-SUMIFS('MP내역(적극)'!G:G,'MP내역(적극)'!A:A,A245,'MP내역(적극)'!B:B,"&lt;&gt;합계"))&lt;0.001),"O","X"))</f>
        <v/>
      </c>
      <c r="R245" s="21" t="str">
        <f>IF(A245="","",IF(COUNTIFS('MP내역(적극)'!A:A,A245,'MP내역(적극)'!H:H,"X")=0,"O","X"))</f>
        <v/>
      </c>
      <c r="S245" s="20"/>
    </row>
    <row r="246" spans="11:19">
      <c r="K246" s="20"/>
      <c r="L246" s="21" t="str">
        <f t="shared" si="6"/>
        <v/>
      </c>
      <c r="M246" s="21" t="str">
        <f t="shared" si="7"/>
        <v/>
      </c>
      <c r="N246" s="21" t="str">
        <f>IF(A246="","",IFERROR(IF(J246&gt;VLOOKUP(A246,'포트변경내역(중립)'!A:J,10,0),"O","X"),""))</f>
        <v/>
      </c>
      <c r="O246" s="21" t="str">
        <f>IF(A246="","",COUNTIFS('MP내역(적극)'!$A:$A,A246)-COUNTIFS('MP내역(적극)'!$A:$A,A246,'MP내역(적극)'!$B:$B,"현금")-COUNTIFS('MP내역(적극)'!$A:$A,A246,'MP내역(적극)'!$B:$B,"예수금")-COUNTIFS('MP내역(적극)'!$A:$A,A246,'MP내역(적극)'!$B:$B,"예탁금")-COUNTIFS('MP내역(적극)'!$A:$A,A246,'MP내역(적극)'!$B:$B,"합계"))</f>
        <v/>
      </c>
      <c r="P246" s="21" t="str">
        <f>IF(A246="","",IF(COUNTIFS('MP내역(적극)'!A:A,A246,'MP내역(적극)'!G:G,"&gt;"&amp;$F$2,'MP내역(적극)'!D:D,"&lt;&gt;"&amp;$H$2,'MP내역(적극)'!D:D,"&lt;&gt;"&amp;$I$2,'MP내역(적극)'!B:B,"&lt;&gt;현금",'MP내역(적극)'!B:B,"&lt;&gt;합계")=0,"O","X"))</f>
        <v/>
      </c>
      <c r="Q246" s="21" t="str">
        <f>IF(A246="","",IF(AND(ABS(I246-SUMIFS('MP내역(적극)'!G:G,'MP내역(적극)'!A:A,A246,'MP내역(적극)'!F:F,"Y"))&lt;0.001,ABS(H246-SUMIFS('MP내역(적극)'!G:G,'MP내역(적극)'!A:A,A246,'MP내역(적극)'!B:B,"&lt;&gt;합계"))&lt;0.001),"O","X"))</f>
        <v/>
      </c>
      <c r="R246" s="21" t="str">
        <f>IF(A246="","",IF(COUNTIFS('MP내역(적극)'!A:A,A246,'MP내역(적극)'!H:H,"X")=0,"O","X"))</f>
        <v/>
      </c>
      <c r="S246" s="20"/>
    </row>
    <row r="247" spans="11:19">
      <c r="K247" s="20"/>
      <c r="L247" s="21" t="str">
        <f t="shared" si="6"/>
        <v/>
      </c>
      <c r="M247" s="21" t="str">
        <f t="shared" si="7"/>
        <v/>
      </c>
      <c r="N247" s="21" t="str">
        <f>IF(A247="","",IFERROR(IF(J247&gt;VLOOKUP(A247,'포트변경내역(중립)'!A:J,10,0),"O","X"),""))</f>
        <v/>
      </c>
      <c r="O247" s="21" t="str">
        <f>IF(A247="","",COUNTIFS('MP내역(적극)'!$A:$A,A247)-COUNTIFS('MP내역(적극)'!$A:$A,A247,'MP내역(적극)'!$B:$B,"현금")-COUNTIFS('MP내역(적극)'!$A:$A,A247,'MP내역(적극)'!$B:$B,"예수금")-COUNTIFS('MP내역(적극)'!$A:$A,A247,'MP내역(적극)'!$B:$B,"예탁금")-COUNTIFS('MP내역(적극)'!$A:$A,A247,'MP내역(적극)'!$B:$B,"합계"))</f>
        <v/>
      </c>
      <c r="P247" s="21" t="str">
        <f>IF(A247="","",IF(COUNTIFS('MP내역(적극)'!A:A,A247,'MP내역(적극)'!G:G,"&gt;"&amp;$F$2,'MP내역(적극)'!D:D,"&lt;&gt;"&amp;$H$2,'MP내역(적극)'!D:D,"&lt;&gt;"&amp;$I$2,'MP내역(적극)'!B:B,"&lt;&gt;현금",'MP내역(적극)'!B:B,"&lt;&gt;합계")=0,"O","X"))</f>
        <v/>
      </c>
      <c r="Q247" s="21" t="str">
        <f>IF(A247="","",IF(AND(ABS(I247-SUMIFS('MP내역(적극)'!G:G,'MP내역(적극)'!A:A,A247,'MP내역(적극)'!F:F,"Y"))&lt;0.001,ABS(H247-SUMIFS('MP내역(적극)'!G:G,'MP내역(적극)'!A:A,A247,'MP내역(적극)'!B:B,"&lt;&gt;합계"))&lt;0.001),"O","X"))</f>
        <v/>
      </c>
      <c r="R247" s="21" t="str">
        <f>IF(A247="","",IF(COUNTIFS('MP내역(적극)'!A:A,A247,'MP내역(적극)'!H:H,"X")=0,"O","X"))</f>
        <v/>
      </c>
      <c r="S247" s="20"/>
    </row>
    <row r="248" spans="11:19">
      <c r="K248" s="20"/>
      <c r="L248" s="21" t="str">
        <f t="shared" si="6"/>
        <v/>
      </c>
      <c r="M248" s="21" t="str">
        <f t="shared" si="7"/>
        <v/>
      </c>
      <c r="N248" s="21" t="str">
        <f>IF(A248="","",IFERROR(IF(J248&gt;VLOOKUP(A248,'포트변경내역(중립)'!A:J,10,0),"O","X"),""))</f>
        <v/>
      </c>
      <c r="O248" s="21" t="str">
        <f>IF(A248="","",COUNTIFS('MP내역(적극)'!$A:$A,A248)-COUNTIFS('MP내역(적극)'!$A:$A,A248,'MP내역(적극)'!$B:$B,"현금")-COUNTIFS('MP내역(적극)'!$A:$A,A248,'MP내역(적극)'!$B:$B,"예수금")-COUNTIFS('MP내역(적극)'!$A:$A,A248,'MP내역(적극)'!$B:$B,"예탁금")-COUNTIFS('MP내역(적극)'!$A:$A,A248,'MP내역(적극)'!$B:$B,"합계"))</f>
        <v/>
      </c>
      <c r="P248" s="21" t="str">
        <f>IF(A248="","",IF(COUNTIFS('MP내역(적극)'!A:A,A248,'MP내역(적극)'!G:G,"&gt;"&amp;$F$2,'MP내역(적극)'!D:D,"&lt;&gt;"&amp;$H$2,'MP내역(적극)'!D:D,"&lt;&gt;"&amp;$I$2,'MP내역(적극)'!B:B,"&lt;&gt;현금",'MP내역(적극)'!B:B,"&lt;&gt;합계")=0,"O","X"))</f>
        <v/>
      </c>
      <c r="Q248" s="21" t="str">
        <f>IF(A248="","",IF(AND(ABS(I248-SUMIFS('MP내역(적극)'!G:G,'MP내역(적극)'!A:A,A248,'MP내역(적극)'!F:F,"Y"))&lt;0.001,ABS(H248-SUMIFS('MP내역(적극)'!G:G,'MP내역(적극)'!A:A,A248,'MP내역(적극)'!B:B,"&lt;&gt;합계"))&lt;0.001),"O","X"))</f>
        <v/>
      </c>
      <c r="R248" s="21" t="str">
        <f>IF(A248="","",IF(COUNTIFS('MP내역(적극)'!A:A,A248,'MP내역(적극)'!H:H,"X")=0,"O","X"))</f>
        <v/>
      </c>
      <c r="S248" s="20"/>
    </row>
    <row r="249" spans="11:19">
      <c r="K249" s="20"/>
      <c r="L249" s="21" t="str">
        <f t="shared" si="6"/>
        <v/>
      </c>
      <c r="M249" s="21" t="str">
        <f t="shared" si="7"/>
        <v/>
      </c>
      <c r="N249" s="21" t="str">
        <f>IF(A249="","",IFERROR(IF(J249&gt;VLOOKUP(A249,'포트변경내역(중립)'!A:J,10,0),"O","X"),""))</f>
        <v/>
      </c>
      <c r="O249" s="21" t="str">
        <f>IF(A249="","",COUNTIFS('MP내역(적극)'!$A:$A,A249)-COUNTIFS('MP내역(적극)'!$A:$A,A249,'MP내역(적극)'!$B:$B,"현금")-COUNTIFS('MP내역(적극)'!$A:$A,A249,'MP내역(적극)'!$B:$B,"예수금")-COUNTIFS('MP내역(적극)'!$A:$A,A249,'MP내역(적극)'!$B:$B,"예탁금")-COUNTIFS('MP내역(적극)'!$A:$A,A249,'MP내역(적극)'!$B:$B,"합계"))</f>
        <v/>
      </c>
      <c r="P249" s="21" t="str">
        <f>IF(A249="","",IF(COUNTIFS('MP내역(적극)'!A:A,A249,'MP내역(적극)'!G:G,"&gt;"&amp;$F$2,'MP내역(적극)'!D:D,"&lt;&gt;"&amp;$H$2,'MP내역(적극)'!D:D,"&lt;&gt;"&amp;$I$2,'MP내역(적극)'!B:B,"&lt;&gt;현금",'MP내역(적극)'!B:B,"&lt;&gt;합계")=0,"O","X"))</f>
        <v/>
      </c>
      <c r="Q249" s="21" t="str">
        <f>IF(A249="","",IF(AND(ABS(I249-SUMIFS('MP내역(적극)'!G:G,'MP내역(적극)'!A:A,A249,'MP내역(적극)'!F:F,"Y"))&lt;0.001,ABS(H249-SUMIFS('MP내역(적극)'!G:G,'MP내역(적극)'!A:A,A249,'MP내역(적극)'!B:B,"&lt;&gt;합계"))&lt;0.001),"O","X"))</f>
        <v/>
      </c>
      <c r="R249" s="21" t="str">
        <f>IF(A249="","",IF(COUNTIFS('MP내역(적극)'!A:A,A249,'MP내역(적극)'!H:H,"X")=0,"O","X"))</f>
        <v/>
      </c>
      <c r="S249" s="20"/>
    </row>
    <row r="250" spans="11:19">
      <c r="K250" s="20"/>
      <c r="L250" s="21" t="str">
        <f t="shared" si="6"/>
        <v/>
      </c>
      <c r="M250" s="21" t="str">
        <f t="shared" si="7"/>
        <v/>
      </c>
      <c r="N250" s="21" t="str">
        <f>IF(A250="","",IFERROR(IF(J250&gt;VLOOKUP(A250,'포트변경내역(중립)'!A:J,10,0),"O","X"),""))</f>
        <v/>
      </c>
      <c r="O250" s="21" t="str">
        <f>IF(A250="","",COUNTIFS('MP내역(적극)'!$A:$A,A250)-COUNTIFS('MP내역(적극)'!$A:$A,A250,'MP내역(적극)'!$B:$B,"현금")-COUNTIFS('MP내역(적극)'!$A:$A,A250,'MP내역(적극)'!$B:$B,"예수금")-COUNTIFS('MP내역(적극)'!$A:$A,A250,'MP내역(적극)'!$B:$B,"예탁금")-COUNTIFS('MP내역(적극)'!$A:$A,A250,'MP내역(적극)'!$B:$B,"합계"))</f>
        <v/>
      </c>
      <c r="P250" s="21" t="str">
        <f>IF(A250="","",IF(COUNTIFS('MP내역(적극)'!A:A,A250,'MP내역(적극)'!G:G,"&gt;"&amp;$F$2,'MP내역(적극)'!D:D,"&lt;&gt;"&amp;$H$2,'MP내역(적극)'!D:D,"&lt;&gt;"&amp;$I$2,'MP내역(적극)'!B:B,"&lt;&gt;현금",'MP내역(적극)'!B:B,"&lt;&gt;합계")=0,"O","X"))</f>
        <v/>
      </c>
      <c r="Q250" s="21" t="str">
        <f>IF(A250="","",IF(AND(ABS(I250-SUMIFS('MP내역(적극)'!G:G,'MP내역(적극)'!A:A,A250,'MP내역(적극)'!F:F,"Y"))&lt;0.001,ABS(H250-SUMIFS('MP내역(적극)'!G:G,'MP내역(적극)'!A:A,A250,'MP내역(적극)'!B:B,"&lt;&gt;합계"))&lt;0.001),"O","X"))</f>
        <v/>
      </c>
      <c r="R250" s="21" t="str">
        <f>IF(A250="","",IF(COUNTIFS('MP내역(적극)'!A:A,A250,'MP내역(적극)'!H:H,"X")=0,"O","X"))</f>
        <v/>
      </c>
      <c r="S250" s="20"/>
    </row>
    <row r="251" spans="11:19">
      <c r="K251" s="20"/>
      <c r="L251" s="21" t="str">
        <f t="shared" si="6"/>
        <v/>
      </c>
      <c r="M251" s="21" t="str">
        <f t="shared" si="7"/>
        <v/>
      </c>
      <c r="N251" s="21" t="str">
        <f>IF(A251="","",IFERROR(IF(J251&gt;VLOOKUP(A251,'포트변경내역(중립)'!A:J,10,0),"O","X"),""))</f>
        <v/>
      </c>
      <c r="O251" s="21" t="str">
        <f>IF(A251="","",COUNTIFS('MP내역(적극)'!$A:$A,A251)-COUNTIFS('MP내역(적극)'!$A:$A,A251,'MP내역(적극)'!$B:$B,"현금")-COUNTIFS('MP내역(적극)'!$A:$A,A251,'MP내역(적극)'!$B:$B,"예수금")-COUNTIFS('MP내역(적극)'!$A:$A,A251,'MP내역(적극)'!$B:$B,"예탁금")-COUNTIFS('MP내역(적극)'!$A:$A,A251,'MP내역(적극)'!$B:$B,"합계"))</f>
        <v/>
      </c>
      <c r="P251" s="21" t="str">
        <f>IF(A251="","",IF(COUNTIFS('MP내역(적극)'!A:A,A251,'MP내역(적극)'!G:G,"&gt;"&amp;$F$2,'MP내역(적극)'!D:D,"&lt;&gt;"&amp;$H$2,'MP내역(적극)'!D:D,"&lt;&gt;"&amp;$I$2,'MP내역(적극)'!B:B,"&lt;&gt;현금",'MP내역(적극)'!B:B,"&lt;&gt;합계")=0,"O","X"))</f>
        <v/>
      </c>
      <c r="Q251" s="21" t="str">
        <f>IF(A251="","",IF(AND(ABS(I251-SUMIFS('MP내역(적극)'!G:G,'MP내역(적극)'!A:A,A251,'MP내역(적극)'!F:F,"Y"))&lt;0.001,ABS(H251-SUMIFS('MP내역(적극)'!G:G,'MP내역(적극)'!A:A,A251,'MP내역(적극)'!B:B,"&lt;&gt;합계"))&lt;0.001),"O","X"))</f>
        <v/>
      </c>
      <c r="R251" s="21" t="str">
        <f>IF(A251="","",IF(COUNTIFS('MP내역(적극)'!A:A,A251,'MP내역(적극)'!H:H,"X")=0,"O","X"))</f>
        <v/>
      </c>
      <c r="S251" s="20"/>
    </row>
    <row r="252" spans="11:19">
      <c r="K252" s="20"/>
      <c r="L252" s="21" t="str">
        <f t="shared" si="6"/>
        <v/>
      </c>
      <c r="M252" s="21" t="str">
        <f t="shared" si="7"/>
        <v/>
      </c>
      <c r="N252" s="21" t="str">
        <f>IF(A252="","",IFERROR(IF(J252&gt;VLOOKUP(A252,'포트변경내역(중립)'!A:J,10,0),"O","X"),""))</f>
        <v/>
      </c>
      <c r="O252" s="21" t="str">
        <f>IF(A252="","",COUNTIFS('MP내역(적극)'!$A:$A,A252)-COUNTIFS('MP내역(적극)'!$A:$A,A252,'MP내역(적극)'!$B:$B,"현금")-COUNTIFS('MP내역(적극)'!$A:$A,A252,'MP내역(적극)'!$B:$B,"예수금")-COUNTIFS('MP내역(적극)'!$A:$A,A252,'MP내역(적극)'!$B:$B,"예탁금")-COUNTIFS('MP내역(적극)'!$A:$A,A252,'MP내역(적극)'!$B:$B,"합계"))</f>
        <v/>
      </c>
      <c r="P252" s="21" t="str">
        <f>IF(A252="","",IF(COUNTIFS('MP내역(적극)'!A:A,A252,'MP내역(적극)'!G:G,"&gt;"&amp;$F$2,'MP내역(적극)'!D:D,"&lt;&gt;"&amp;$H$2,'MP내역(적극)'!D:D,"&lt;&gt;"&amp;$I$2,'MP내역(적극)'!B:B,"&lt;&gt;현금",'MP내역(적극)'!B:B,"&lt;&gt;합계")=0,"O","X"))</f>
        <v/>
      </c>
      <c r="Q252" s="21" t="str">
        <f>IF(A252="","",IF(AND(ABS(I252-SUMIFS('MP내역(적극)'!G:G,'MP내역(적극)'!A:A,A252,'MP내역(적극)'!F:F,"Y"))&lt;0.001,ABS(H252-SUMIFS('MP내역(적극)'!G:G,'MP내역(적극)'!A:A,A252,'MP내역(적극)'!B:B,"&lt;&gt;합계"))&lt;0.001),"O","X"))</f>
        <v/>
      </c>
      <c r="R252" s="21" t="str">
        <f>IF(A252="","",IF(COUNTIFS('MP내역(적극)'!A:A,A252,'MP내역(적극)'!H:H,"X")=0,"O","X"))</f>
        <v/>
      </c>
      <c r="S252" s="20"/>
    </row>
    <row r="253" spans="11:19">
      <c r="K253" s="20"/>
      <c r="L253" s="21" t="str">
        <f t="shared" si="6"/>
        <v/>
      </c>
      <c r="M253" s="21" t="str">
        <f t="shared" si="7"/>
        <v/>
      </c>
      <c r="N253" s="21" t="str">
        <f>IF(A253="","",IFERROR(IF(J253&gt;VLOOKUP(A253,'포트변경내역(중립)'!A:J,10,0),"O","X"),""))</f>
        <v/>
      </c>
      <c r="O253" s="21" t="str">
        <f>IF(A253="","",COUNTIFS('MP내역(적극)'!$A:$A,A253)-COUNTIFS('MP내역(적극)'!$A:$A,A253,'MP내역(적극)'!$B:$B,"현금")-COUNTIFS('MP내역(적극)'!$A:$A,A253,'MP내역(적극)'!$B:$B,"예수금")-COUNTIFS('MP내역(적극)'!$A:$A,A253,'MP내역(적극)'!$B:$B,"예탁금")-COUNTIFS('MP내역(적극)'!$A:$A,A253,'MP내역(적극)'!$B:$B,"합계"))</f>
        <v/>
      </c>
      <c r="P253" s="21" t="str">
        <f>IF(A253="","",IF(COUNTIFS('MP내역(적극)'!A:A,A253,'MP내역(적극)'!G:G,"&gt;"&amp;$F$2,'MP내역(적극)'!D:D,"&lt;&gt;"&amp;$H$2,'MP내역(적극)'!D:D,"&lt;&gt;"&amp;$I$2,'MP내역(적극)'!B:B,"&lt;&gt;현금",'MP내역(적극)'!B:B,"&lt;&gt;합계")=0,"O","X"))</f>
        <v/>
      </c>
      <c r="Q253" s="21" t="str">
        <f>IF(A253="","",IF(AND(ABS(I253-SUMIFS('MP내역(적극)'!G:G,'MP내역(적극)'!A:A,A253,'MP내역(적극)'!F:F,"Y"))&lt;0.001,ABS(H253-SUMIFS('MP내역(적극)'!G:G,'MP내역(적극)'!A:A,A253,'MP내역(적극)'!B:B,"&lt;&gt;합계"))&lt;0.001),"O","X"))</f>
        <v/>
      </c>
      <c r="R253" s="21" t="str">
        <f>IF(A253="","",IF(COUNTIFS('MP내역(적극)'!A:A,A253,'MP내역(적극)'!H:H,"X")=0,"O","X"))</f>
        <v/>
      </c>
      <c r="S253" s="20"/>
    </row>
    <row r="254" spans="11:19">
      <c r="K254" s="20"/>
      <c r="L254" s="21" t="str">
        <f t="shared" si="6"/>
        <v/>
      </c>
      <c r="M254" s="21" t="str">
        <f t="shared" si="7"/>
        <v/>
      </c>
      <c r="N254" s="21" t="str">
        <f>IF(A254="","",IFERROR(IF(J254&gt;VLOOKUP(A254,'포트변경내역(중립)'!A:J,10,0),"O","X"),""))</f>
        <v/>
      </c>
      <c r="O254" s="21" t="str">
        <f>IF(A254="","",COUNTIFS('MP내역(적극)'!$A:$A,A254)-COUNTIFS('MP내역(적극)'!$A:$A,A254,'MP내역(적극)'!$B:$B,"현금")-COUNTIFS('MP내역(적극)'!$A:$A,A254,'MP내역(적극)'!$B:$B,"예수금")-COUNTIFS('MP내역(적극)'!$A:$A,A254,'MP내역(적극)'!$B:$B,"예탁금")-COUNTIFS('MP내역(적극)'!$A:$A,A254,'MP내역(적극)'!$B:$B,"합계"))</f>
        <v/>
      </c>
      <c r="P254" s="21" t="str">
        <f>IF(A254="","",IF(COUNTIFS('MP내역(적극)'!A:A,A254,'MP내역(적극)'!G:G,"&gt;"&amp;$F$2,'MP내역(적극)'!D:D,"&lt;&gt;"&amp;$H$2,'MP내역(적극)'!D:D,"&lt;&gt;"&amp;$I$2,'MP내역(적극)'!B:B,"&lt;&gt;현금",'MP내역(적극)'!B:B,"&lt;&gt;합계")=0,"O","X"))</f>
        <v/>
      </c>
      <c r="Q254" s="21" t="str">
        <f>IF(A254="","",IF(AND(ABS(I254-SUMIFS('MP내역(적극)'!G:G,'MP내역(적극)'!A:A,A254,'MP내역(적극)'!F:F,"Y"))&lt;0.001,ABS(H254-SUMIFS('MP내역(적극)'!G:G,'MP내역(적극)'!A:A,A254,'MP내역(적극)'!B:B,"&lt;&gt;합계"))&lt;0.001),"O","X"))</f>
        <v/>
      </c>
      <c r="R254" s="21" t="str">
        <f>IF(A254="","",IF(COUNTIFS('MP내역(적극)'!A:A,A254,'MP내역(적극)'!H:H,"X")=0,"O","X"))</f>
        <v/>
      </c>
      <c r="S254" s="20"/>
    </row>
    <row r="255" spans="11:19">
      <c r="K255" s="20"/>
      <c r="L255" s="21" t="str">
        <f t="shared" si="6"/>
        <v/>
      </c>
      <c r="M255" s="21" t="str">
        <f t="shared" si="7"/>
        <v/>
      </c>
      <c r="N255" s="21" t="str">
        <f>IF(A255="","",IFERROR(IF(J255&gt;VLOOKUP(A255,'포트변경내역(중립)'!A:J,10,0),"O","X"),""))</f>
        <v/>
      </c>
      <c r="O255" s="21" t="str">
        <f>IF(A255="","",COUNTIFS('MP내역(적극)'!$A:$A,A255)-COUNTIFS('MP내역(적극)'!$A:$A,A255,'MP내역(적극)'!$B:$B,"현금")-COUNTIFS('MP내역(적극)'!$A:$A,A255,'MP내역(적극)'!$B:$B,"예수금")-COUNTIFS('MP내역(적극)'!$A:$A,A255,'MP내역(적극)'!$B:$B,"예탁금")-COUNTIFS('MP내역(적극)'!$A:$A,A255,'MP내역(적극)'!$B:$B,"합계"))</f>
        <v/>
      </c>
      <c r="P255" s="21" t="str">
        <f>IF(A255="","",IF(COUNTIFS('MP내역(적극)'!A:A,A255,'MP내역(적극)'!G:G,"&gt;"&amp;$F$2,'MP내역(적극)'!D:D,"&lt;&gt;"&amp;$H$2,'MP내역(적극)'!D:D,"&lt;&gt;"&amp;$I$2,'MP내역(적극)'!B:B,"&lt;&gt;현금",'MP내역(적극)'!B:B,"&lt;&gt;합계")=0,"O","X"))</f>
        <v/>
      </c>
      <c r="Q255" s="21" t="str">
        <f>IF(A255="","",IF(AND(ABS(I255-SUMIFS('MP내역(적극)'!G:G,'MP내역(적극)'!A:A,A255,'MP내역(적극)'!F:F,"Y"))&lt;0.001,ABS(H255-SUMIFS('MP내역(적극)'!G:G,'MP내역(적극)'!A:A,A255,'MP내역(적극)'!B:B,"&lt;&gt;합계"))&lt;0.001),"O","X"))</f>
        <v/>
      </c>
      <c r="R255" s="21" t="str">
        <f>IF(A255="","",IF(COUNTIFS('MP내역(적극)'!A:A,A255,'MP내역(적극)'!H:H,"X")=0,"O","X"))</f>
        <v/>
      </c>
      <c r="S255" s="20"/>
    </row>
    <row r="256" spans="11:19">
      <c r="K256" s="20"/>
      <c r="L256" s="21" t="str">
        <f t="shared" si="6"/>
        <v/>
      </c>
      <c r="M256" s="21" t="str">
        <f t="shared" si="7"/>
        <v/>
      </c>
      <c r="N256" s="21" t="str">
        <f>IF(A256="","",IFERROR(IF(J256&gt;VLOOKUP(A256,'포트변경내역(중립)'!A:J,10,0),"O","X"),""))</f>
        <v/>
      </c>
      <c r="O256" s="21" t="str">
        <f>IF(A256="","",COUNTIFS('MP내역(적극)'!$A:$A,A256)-COUNTIFS('MP내역(적극)'!$A:$A,A256,'MP내역(적극)'!$B:$B,"현금")-COUNTIFS('MP내역(적극)'!$A:$A,A256,'MP내역(적극)'!$B:$B,"예수금")-COUNTIFS('MP내역(적극)'!$A:$A,A256,'MP내역(적극)'!$B:$B,"예탁금")-COUNTIFS('MP내역(적극)'!$A:$A,A256,'MP내역(적극)'!$B:$B,"합계"))</f>
        <v/>
      </c>
      <c r="P256" s="21" t="str">
        <f>IF(A256="","",IF(COUNTIFS('MP내역(적극)'!A:A,A256,'MP내역(적극)'!G:G,"&gt;"&amp;$F$2,'MP내역(적극)'!D:D,"&lt;&gt;"&amp;$H$2,'MP내역(적극)'!D:D,"&lt;&gt;"&amp;$I$2,'MP내역(적극)'!B:B,"&lt;&gt;현금",'MP내역(적극)'!B:B,"&lt;&gt;합계")=0,"O","X"))</f>
        <v/>
      </c>
      <c r="Q256" s="21" t="str">
        <f>IF(A256="","",IF(AND(ABS(I256-SUMIFS('MP내역(적극)'!G:G,'MP내역(적극)'!A:A,A256,'MP내역(적극)'!F:F,"Y"))&lt;0.001,ABS(H256-SUMIFS('MP내역(적극)'!G:G,'MP내역(적극)'!A:A,A256,'MP내역(적극)'!B:B,"&lt;&gt;합계"))&lt;0.001),"O","X"))</f>
        <v/>
      </c>
      <c r="R256" s="21" t="str">
        <f>IF(A256="","",IF(COUNTIFS('MP내역(적극)'!A:A,A256,'MP내역(적극)'!H:H,"X")=0,"O","X"))</f>
        <v/>
      </c>
      <c r="S256" s="20"/>
    </row>
    <row r="257" spans="11:19">
      <c r="K257" s="20"/>
      <c r="L257" s="21" t="str">
        <f t="shared" si="6"/>
        <v/>
      </c>
      <c r="M257" s="21" t="str">
        <f t="shared" si="7"/>
        <v/>
      </c>
      <c r="N257" s="21" t="str">
        <f>IF(A257="","",IFERROR(IF(J257&gt;VLOOKUP(A257,'포트변경내역(중립)'!A:J,10,0),"O","X"),""))</f>
        <v/>
      </c>
      <c r="O257" s="21" t="str">
        <f>IF(A257="","",COUNTIFS('MP내역(적극)'!$A:$A,A257)-COUNTIFS('MP내역(적극)'!$A:$A,A257,'MP내역(적극)'!$B:$B,"현금")-COUNTIFS('MP내역(적극)'!$A:$A,A257,'MP내역(적극)'!$B:$B,"예수금")-COUNTIFS('MP내역(적극)'!$A:$A,A257,'MP내역(적극)'!$B:$B,"예탁금")-COUNTIFS('MP내역(적극)'!$A:$A,A257,'MP내역(적극)'!$B:$B,"합계"))</f>
        <v/>
      </c>
      <c r="P257" s="21" t="str">
        <f>IF(A257="","",IF(COUNTIFS('MP내역(적극)'!A:A,A257,'MP내역(적극)'!G:G,"&gt;"&amp;$F$2,'MP내역(적극)'!D:D,"&lt;&gt;"&amp;$H$2,'MP내역(적극)'!D:D,"&lt;&gt;"&amp;$I$2,'MP내역(적극)'!B:B,"&lt;&gt;현금",'MP내역(적극)'!B:B,"&lt;&gt;합계")=0,"O","X"))</f>
        <v/>
      </c>
      <c r="Q257" s="21" t="str">
        <f>IF(A257="","",IF(AND(ABS(I257-SUMIFS('MP내역(적극)'!G:G,'MP내역(적극)'!A:A,A257,'MP내역(적극)'!F:F,"Y"))&lt;0.001,ABS(H257-SUMIFS('MP내역(적극)'!G:G,'MP내역(적극)'!A:A,A257,'MP내역(적극)'!B:B,"&lt;&gt;합계"))&lt;0.001),"O","X"))</f>
        <v/>
      </c>
      <c r="R257" s="21" t="str">
        <f>IF(A257="","",IF(COUNTIFS('MP내역(적극)'!A:A,A257,'MP내역(적극)'!H:H,"X")=0,"O","X"))</f>
        <v/>
      </c>
      <c r="S257" s="20"/>
    </row>
    <row r="258" spans="11:19">
      <c r="K258" s="20"/>
      <c r="L258" s="21" t="str">
        <f t="shared" si="6"/>
        <v/>
      </c>
      <c r="M258" s="21" t="str">
        <f t="shared" si="7"/>
        <v/>
      </c>
      <c r="N258" s="21" t="str">
        <f>IF(A258="","",IFERROR(IF(J258&gt;VLOOKUP(A258,'포트변경내역(중립)'!A:J,10,0),"O","X"),""))</f>
        <v/>
      </c>
      <c r="O258" s="21" t="str">
        <f>IF(A258="","",COUNTIFS('MP내역(적극)'!$A:$A,A258)-COUNTIFS('MP내역(적극)'!$A:$A,A258,'MP내역(적극)'!$B:$B,"현금")-COUNTIFS('MP내역(적극)'!$A:$A,A258,'MP내역(적극)'!$B:$B,"예수금")-COUNTIFS('MP내역(적극)'!$A:$A,A258,'MP내역(적극)'!$B:$B,"예탁금")-COUNTIFS('MP내역(적극)'!$A:$A,A258,'MP내역(적극)'!$B:$B,"합계"))</f>
        <v/>
      </c>
      <c r="P258" s="21" t="str">
        <f>IF(A258="","",IF(COUNTIFS('MP내역(적극)'!A:A,A258,'MP내역(적극)'!G:G,"&gt;"&amp;$F$2,'MP내역(적극)'!D:D,"&lt;&gt;"&amp;$H$2,'MP내역(적극)'!D:D,"&lt;&gt;"&amp;$I$2,'MP내역(적극)'!B:B,"&lt;&gt;현금",'MP내역(적극)'!B:B,"&lt;&gt;합계")=0,"O","X"))</f>
        <v/>
      </c>
      <c r="Q258" s="21" t="str">
        <f>IF(A258="","",IF(AND(ABS(I258-SUMIFS('MP내역(적극)'!G:G,'MP내역(적극)'!A:A,A258,'MP내역(적극)'!F:F,"Y"))&lt;0.001,ABS(H258-SUMIFS('MP내역(적극)'!G:G,'MP내역(적극)'!A:A,A258,'MP내역(적극)'!B:B,"&lt;&gt;합계"))&lt;0.001),"O","X"))</f>
        <v/>
      </c>
      <c r="R258" s="21" t="str">
        <f>IF(A258="","",IF(COUNTIFS('MP내역(적극)'!A:A,A258,'MP내역(적극)'!H:H,"X")=0,"O","X"))</f>
        <v/>
      </c>
      <c r="S258" s="20"/>
    </row>
    <row r="259" spans="11:19">
      <c r="K259" s="20"/>
      <c r="L259" s="21" t="str">
        <f t="shared" si="6"/>
        <v/>
      </c>
      <c r="M259" s="21" t="str">
        <f t="shared" si="7"/>
        <v/>
      </c>
      <c r="N259" s="21" t="str">
        <f>IF(A259="","",IFERROR(IF(J259&gt;VLOOKUP(A259,'포트변경내역(중립)'!A:J,10,0),"O","X"),""))</f>
        <v/>
      </c>
      <c r="O259" s="21" t="str">
        <f>IF(A259="","",COUNTIFS('MP내역(적극)'!$A:$A,A259)-COUNTIFS('MP내역(적극)'!$A:$A,A259,'MP내역(적극)'!$B:$B,"현금")-COUNTIFS('MP내역(적극)'!$A:$A,A259,'MP내역(적극)'!$B:$B,"예수금")-COUNTIFS('MP내역(적극)'!$A:$A,A259,'MP내역(적극)'!$B:$B,"예탁금")-COUNTIFS('MP내역(적극)'!$A:$A,A259,'MP내역(적극)'!$B:$B,"합계"))</f>
        <v/>
      </c>
      <c r="P259" s="21" t="str">
        <f>IF(A259="","",IF(COUNTIFS('MP내역(적극)'!A:A,A259,'MP내역(적극)'!G:G,"&gt;"&amp;$F$2,'MP내역(적극)'!D:D,"&lt;&gt;"&amp;$H$2,'MP내역(적극)'!D:D,"&lt;&gt;"&amp;$I$2,'MP내역(적극)'!B:B,"&lt;&gt;현금",'MP내역(적극)'!B:B,"&lt;&gt;합계")=0,"O","X"))</f>
        <v/>
      </c>
      <c r="Q259" s="21" t="str">
        <f>IF(A259="","",IF(AND(ABS(I259-SUMIFS('MP내역(적극)'!G:G,'MP내역(적극)'!A:A,A259,'MP내역(적극)'!F:F,"Y"))&lt;0.001,ABS(H259-SUMIFS('MP내역(적극)'!G:G,'MP내역(적극)'!A:A,A259,'MP내역(적극)'!B:B,"&lt;&gt;합계"))&lt;0.001),"O","X"))</f>
        <v/>
      </c>
      <c r="R259" s="21" t="str">
        <f>IF(A259="","",IF(COUNTIFS('MP내역(적극)'!A:A,A259,'MP내역(적극)'!H:H,"X")=0,"O","X"))</f>
        <v/>
      </c>
      <c r="S259" s="20"/>
    </row>
    <row r="260" spans="11:19">
      <c r="K260" s="20"/>
      <c r="L260" s="21" t="str">
        <f t="shared" si="6"/>
        <v/>
      </c>
      <c r="M260" s="21" t="str">
        <f t="shared" si="7"/>
        <v/>
      </c>
      <c r="N260" s="21" t="str">
        <f>IF(A260="","",IFERROR(IF(J260&gt;VLOOKUP(A260,'포트변경내역(중립)'!A:J,10,0),"O","X"),""))</f>
        <v/>
      </c>
      <c r="O260" s="21" t="str">
        <f>IF(A260="","",COUNTIFS('MP내역(적극)'!$A:$A,A260)-COUNTIFS('MP내역(적극)'!$A:$A,A260,'MP내역(적극)'!$B:$B,"현금")-COUNTIFS('MP내역(적극)'!$A:$A,A260,'MP내역(적극)'!$B:$B,"예수금")-COUNTIFS('MP내역(적극)'!$A:$A,A260,'MP내역(적극)'!$B:$B,"예탁금")-COUNTIFS('MP내역(적극)'!$A:$A,A260,'MP내역(적극)'!$B:$B,"합계"))</f>
        <v/>
      </c>
      <c r="P260" s="21" t="str">
        <f>IF(A260="","",IF(COUNTIFS('MP내역(적극)'!A:A,A260,'MP내역(적극)'!G:G,"&gt;"&amp;$F$2,'MP내역(적극)'!D:D,"&lt;&gt;"&amp;$H$2,'MP내역(적극)'!D:D,"&lt;&gt;"&amp;$I$2,'MP내역(적극)'!B:B,"&lt;&gt;현금",'MP내역(적극)'!B:B,"&lt;&gt;합계")=0,"O","X"))</f>
        <v/>
      </c>
      <c r="Q260" s="21" t="str">
        <f>IF(A260="","",IF(AND(ABS(I260-SUMIFS('MP내역(적극)'!G:G,'MP내역(적극)'!A:A,A260,'MP내역(적극)'!F:F,"Y"))&lt;0.001,ABS(H260-SUMIFS('MP내역(적극)'!G:G,'MP내역(적극)'!A:A,A260,'MP내역(적극)'!B:B,"&lt;&gt;합계"))&lt;0.001),"O","X"))</f>
        <v/>
      </c>
      <c r="R260" s="21" t="str">
        <f>IF(A260="","",IF(COUNTIFS('MP내역(적극)'!A:A,A260,'MP내역(적극)'!H:H,"X")=0,"O","X"))</f>
        <v/>
      </c>
      <c r="S260" s="20"/>
    </row>
    <row r="261" spans="11:19">
      <c r="K261" s="20"/>
      <c r="L261" s="21" t="str">
        <f t="shared" ref="L261:L307" si="8">IF(I261="","",IF($C$2&gt;=I261,"O","X"))</f>
        <v/>
      </c>
      <c r="M261" s="21" t="str">
        <f t="shared" ref="M261:M307" si="9">IF(J261="","",IF(AND($D$2&lt;=J261,J261&lt;=$E$2),"O","X"))</f>
        <v/>
      </c>
      <c r="N261" s="21" t="str">
        <f>IF(A261="","",IFERROR(IF(J261&gt;VLOOKUP(A261,'포트변경내역(중립)'!A:J,10,0),"O","X"),""))</f>
        <v/>
      </c>
      <c r="O261" s="21" t="str">
        <f>IF(A261="","",COUNTIFS('MP내역(적극)'!$A:$A,A261)-COUNTIFS('MP내역(적극)'!$A:$A,A261,'MP내역(적극)'!$B:$B,"현금")-COUNTIFS('MP내역(적극)'!$A:$A,A261,'MP내역(적극)'!$B:$B,"예수금")-COUNTIFS('MP내역(적극)'!$A:$A,A261,'MP내역(적극)'!$B:$B,"예탁금")-COUNTIFS('MP내역(적극)'!$A:$A,A261,'MP내역(적극)'!$B:$B,"합계"))</f>
        <v/>
      </c>
      <c r="P261" s="21" t="str">
        <f>IF(A261="","",IF(COUNTIFS('MP내역(적극)'!A:A,A261,'MP내역(적극)'!G:G,"&gt;"&amp;$F$2,'MP내역(적극)'!D:D,"&lt;&gt;"&amp;$H$2,'MP내역(적극)'!D:D,"&lt;&gt;"&amp;$I$2,'MP내역(적극)'!B:B,"&lt;&gt;현금",'MP내역(적극)'!B:B,"&lt;&gt;합계")=0,"O","X"))</f>
        <v/>
      </c>
      <c r="Q261" s="21" t="str">
        <f>IF(A261="","",IF(AND(ABS(I261-SUMIFS('MP내역(적극)'!G:G,'MP내역(적극)'!A:A,A261,'MP내역(적극)'!F:F,"Y"))&lt;0.001,ABS(H261-SUMIFS('MP내역(적극)'!G:G,'MP내역(적극)'!A:A,A261,'MP내역(적극)'!B:B,"&lt;&gt;합계"))&lt;0.001),"O","X"))</f>
        <v/>
      </c>
      <c r="R261" s="21" t="str">
        <f>IF(A261="","",IF(COUNTIFS('MP내역(적극)'!A:A,A261,'MP내역(적극)'!H:H,"X")=0,"O","X"))</f>
        <v/>
      </c>
      <c r="S261" s="20"/>
    </row>
    <row r="262" spans="11:19">
      <c r="K262" s="20"/>
      <c r="L262" s="21" t="str">
        <f t="shared" si="8"/>
        <v/>
      </c>
      <c r="M262" s="21" t="str">
        <f t="shared" si="9"/>
        <v/>
      </c>
      <c r="N262" s="21" t="str">
        <f>IF(A262="","",IFERROR(IF(J262&gt;VLOOKUP(A262,'포트변경내역(중립)'!A:J,10,0),"O","X"),""))</f>
        <v/>
      </c>
      <c r="O262" s="21" t="str">
        <f>IF(A262="","",COUNTIFS('MP내역(적극)'!$A:$A,A262)-COUNTIFS('MP내역(적극)'!$A:$A,A262,'MP내역(적극)'!$B:$B,"현금")-COUNTIFS('MP내역(적극)'!$A:$A,A262,'MP내역(적극)'!$B:$B,"예수금")-COUNTIFS('MP내역(적극)'!$A:$A,A262,'MP내역(적극)'!$B:$B,"예탁금")-COUNTIFS('MP내역(적극)'!$A:$A,A262,'MP내역(적극)'!$B:$B,"합계"))</f>
        <v/>
      </c>
      <c r="P262" s="21" t="str">
        <f>IF(A262="","",IF(COUNTIFS('MP내역(적극)'!A:A,A262,'MP내역(적극)'!G:G,"&gt;"&amp;$F$2,'MP내역(적극)'!D:D,"&lt;&gt;"&amp;$H$2,'MP내역(적극)'!D:D,"&lt;&gt;"&amp;$I$2,'MP내역(적극)'!B:B,"&lt;&gt;현금",'MP내역(적극)'!B:B,"&lt;&gt;합계")=0,"O","X"))</f>
        <v/>
      </c>
      <c r="Q262" s="21" t="str">
        <f>IF(A262="","",IF(AND(ABS(I262-SUMIFS('MP내역(적극)'!G:G,'MP내역(적극)'!A:A,A262,'MP내역(적극)'!F:F,"Y"))&lt;0.001,ABS(H262-SUMIFS('MP내역(적극)'!G:G,'MP내역(적극)'!A:A,A262,'MP내역(적극)'!B:B,"&lt;&gt;합계"))&lt;0.001),"O","X"))</f>
        <v/>
      </c>
      <c r="R262" s="21" t="str">
        <f>IF(A262="","",IF(COUNTIFS('MP내역(적극)'!A:A,A262,'MP내역(적극)'!H:H,"X")=0,"O","X"))</f>
        <v/>
      </c>
      <c r="S262" s="20"/>
    </row>
    <row r="263" spans="11:19">
      <c r="K263" s="20"/>
      <c r="L263" s="21" t="str">
        <f t="shared" si="8"/>
        <v/>
      </c>
      <c r="M263" s="21" t="str">
        <f t="shared" si="9"/>
        <v/>
      </c>
      <c r="N263" s="21" t="str">
        <f>IF(A263="","",IFERROR(IF(J263&gt;VLOOKUP(A263,'포트변경내역(중립)'!A:J,10,0),"O","X"),""))</f>
        <v/>
      </c>
      <c r="O263" s="21" t="str">
        <f>IF(A263="","",COUNTIFS('MP내역(적극)'!$A:$A,A263)-COUNTIFS('MP내역(적극)'!$A:$A,A263,'MP내역(적극)'!$B:$B,"현금")-COUNTIFS('MP내역(적극)'!$A:$A,A263,'MP내역(적극)'!$B:$B,"예수금")-COUNTIFS('MP내역(적극)'!$A:$A,A263,'MP내역(적극)'!$B:$B,"예탁금")-COUNTIFS('MP내역(적극)'!$A:$A,A263,'MP내역(적극)'!$B:$B,"합계"))</f>
        <v/>
      </c>
      <c r="P263" s="21" t="str">
        <f>IF(A263="","",IF(COUNTIFS('MP내역(적극)'!A:A,A263,'MP내역(적극)'!G:G,"&gt;"&amp;$F$2,'MP내역(적극)'!D:D,"&lt;&gt;"&amp;$H$2,'MP내역(적극)'!D:D,"&lt;&gt;"&amp;$I$2,'MP내역(적극)'!B:B,"&lt;&gt;현금",'MP내역(적극)'!B:B,"&lt;&gt;합계")=0,"O","X"))</f>
        <v/>
      </c>
      <c r="Q263" s="21" t="str">
        <f>IF(A263="","",IF(AND(ABS(I263-SUMIFS('MP내역(적극)'!G:G,'MP내역(적극)'!A:A,A263,'MP내역(적극)'!F:F,"Y"))&lt;0.001,ABS(H263-SUMIFS('MP내역(적극)'!G:G,'MP내역(적극)'!A:A,A263,'MP내역(적극)'!B:B,"&lt;&gt;합계"))&lt;0.001),"O","X"))</f>
        <v/>
      </c>
      <c r="R263" s="21" t="str">
        <f>IF(A263="","",IF(COUNTIFS('MP내역(적극)'!A:A,A263,'MP내역(적극)'!H:H,"X")=0,"O","X"))</f>
        <v/>
      </c>
      <c r="S263" s="20"/>
    </row>
    <row r="264" spans="11:19">
      <c r="K264" s="20"/>
      <c r="L264" s="21" t="str">
        <f t="shared" si="8"/>
        <v/>
      </c>
      <c r="M264" s="21" t="str">
        <f t="shared" si="9"/>
        <v/>
      </c>
      <c r="N264" s="21" t="str">
        <f>IF(A264="","",IFERROR(IF(J264&gt;VLOOKUP(A264,'포트변경내역(중립)'!A:J,10,0),"O","X"),""))</f>
        <v/>
      </c>
      <c r="O264" s="21" t="str">
        <f>IF(A264="","",COUNTIFS('MP내역(적극)'!$A:$A,A264)-COUNTIFS('MP내역(적극)'!$A:$A,A264,'MP내역(적극)'!$B:$B,"현금")-COUNTIFS('MP내역(적극)'!$A:$A,A264,'MP내역(적극)'!$B:$B,"예수금")-COUNTIFS('MP내역(적극)'!$A:$A,A264,'MP내역(적극)'!$B:$B,"예탁금")-COUNTIFS('MP내역(적극)'!$A:$A,A264,'MP내역(적극)'!$B:$B,"합계"))</f>
        <v/>
      </c>
      <c r="P264" s="21" t="str">
        <f>IF(A264="","",IF(COUNTIFS('MP내역(적극)'!A:A,A264,'MP내역(적극)'!G:G,"&gt;"&amp;$F$2,'MP내역(적극)'!D:D,"&lt;&gt;"&amp;$H$2,'MP내역(적극)'!D:D,"&lt;&gt;"&amp;$I$2,'MP내역(적극)'!B:B,"&lt;&gt;현금",'MP내역(적극)'!B:B,"&lt;&gt;합계")=0,"O","X"))</f>
        <v/>
      </c>
      <c r="Q264" s="21" t="str">
        <f>IF(A264="","",IF(AND(ABS(I264-SUMIFS('MP내역(적극)'!G:G,'MP내역(적극)'!A:A,A264,'MP내역(적극)'!F:F,"Y"))&lt;0.001,ABS(H264-SUMIFS('MP내역(적극)'!G:G,'MP내역(적극)'!A:A,A264,'MP내역(적극)'!B:B,"&lt;&gt;합계"))&lt;0.001),"O","X"))</f>
        <v/>
      </c>
      <c r="R264" s="21" t="str">
        <f>IF(A264="","",IF(COUNTIFS('MP내역(적극)'!A:A,A264,'MP내역(적극)'!H:H,"X")=0,"O","X"))</f>
        <v/>
      </c>
      <c r="S264" s="20"/>
    </row>
    <row r="265" spans="11:19">
      <c r="K265" s="20"/>
      <c r="L265" s="21" t="str">
        <f t="shared" si="8"/>
        <v/>
      </c>
      <c r="M265" s="21" t="str">
        <f t="shared" si="9"/>
        <v/>
      </c>
      <c r="N265" s="21" t="str">
        <f>IF(A265="","",IFERROR(IF(J265&gt;VLOOKUP(A265,'포트변경내역(중립)'!A:J,10,0),"O","X"),""))</f>
        <v/>
      </c>
      <c r="O265" s="21" t="str">
        <f>IF(A265="","",COUNTIFS('MP내역(적극)'!$A:$A,A265)-COUNTIFS('MP내역(적극)'!$A:$A,A265,'MP내역(적극)'!$B:$B,"현금")-COUNTIFS('MP내역(적극)'!$A:$A,A265,'MP내역(적극)'!$B:$B,"예수금")-COUNTIFS('MP내역(적극)'!$A:$A,A265,'MP내역(적극)'!$B:$B,"예탁금")-COUNTIFS('MP내역(적극)'!$A:$A,A265,'MP내역(적극)'!$B:$B,"합계"))</f>
        <v/>
      </c>
      <c r="P265" s="21" t="str">
        <f>IF(A265="","",IF(COUNTIFS('MP내역(적극)'!A:A,A265,'MP내역(적극)'!G:G,"&gt;"&amp;$F$2,'MP내역(적극)'!D:D,"&lt;&gt;"&amp;$H$2,'MP내역(적극)'!D:D,"&lt;&gt;"&amp;$I$2,'MP내역(적극)'!B:B,"&lt;&gt;현금",'MP내역(적극)'!B:B,"&lt;&gt;합계")=0,"O","X"))</f>
        <v/>
      </c>
      <c r="Q265" s="21" t="str">
        <f>IF(A265="","",IF(AND(ABS(I265-SUMIFS('MP내역(적극)'!G:G,'MP내역(적극)'!A:A,A265,'MP내역(적극)'!F:F,"Y"))&lt;0.001,ABS(H265-SUMIFS('MP내역(적극)'!G:G,'MP내역(적극)'!A:A,A265,'MP내역(적극)'!B:B,"&lt;&gt;합계"))&lt;0.001),"O","X"))</f>
        <v/>
      </c>
      <c r="R265" s="21" t="str">
        <f>IF(A265="","",IF(COUNTIFS('MP내역(적극)'!A:A,A265,'MP내역(적극)'!H:H,"X")=0,"O","X"))</f>
        <v/>
      </c>
      <c r="S265" s="20"/>
    </row>
    <row r="266" spans="11:19">
      <c r="K266" s="20"/>
      <c r="L266" s="21" t="str">
        <f t="shared" si="8"/>
        <v/>
      </c>
      <c r="M266" s="21" t="str">
        <f t="shared" si="9"/>
        <v/>
      </c>
      <c r="N266" s="21" t="str">
        <f>IF(A266="","",IFERROR(IF(J266&gt;VLOOKUP(A266,'포트변경내역(중립)'!A:J,10,0),"O","X"),""))</f>
        <v/>
      </c>
      <c r="O266" s="21" t="str">
        <f>IF(A266="","",COUNTIFS('MP내역(적극)'!$A:$A,A266)-COUNTIFS('MP내역(적극)'!$A:$A,A266,'MP내역(적극)'!$B:$B,"현금")-COUNTIFS('MP내역(적극)'!$A:$A,A266,'MP내역(적극)'!$B:$B,"예수금")-COUNTIFS('MP내역(적극)'!$A:$A,A266,'MP내역(적극)'!$B:$B,"예탁금")-COUNTIFS('MP내역(적극)'!$A:$A,A266,'MP내역(적극)'!$B:$B,"합계"))</f>
        <v/>
      </c>
      <c r="P266" s="21" t="str">
        <f>IF(A266="","",IF(COUNTIFS('MP내역(적극)'!A:A,A266,'MP내역(적극)'!G:G,"&gt;"&amp;$F$2,'MP내역(적극)'!D:D,"&lt;&gt;"&amp;$H$2,'MP내역(적극)'!D:D,"&lt;&gt;"&amp;$I$2,'MP내역(적극)'!B:B,"&lt;&gt;현금",'MP내역(적극)'!B:B,"&lt;&gt;합계")=0,"O","X"))</f>
        <v/>
      </c>
      <c r="Q266" s="21" t="str">
        <f>IF(A266="","",IF(AND(ABS(I266-SUMIFS('MP내역(적극)'!G:G,'MP내역(적극)'!A:A,A266,'MP내역(적극)'!F:F,"Y"))&lt;0.001,ABS(H266-SUMIFS('MP내역(적극)'!G:G,'MP내역(적극)'!A:A,A266,'MP내역(적극)'!B:B,"&lt;&gt;합계"))&lt;0.001),"O","X"))</f>
        <v/>
      </c>
      <c r="R266" s="21" t="str">
        <f>IF(A266="","",IF(COUNTIFS('MP내역(적극)'!A:A,A266,'MP내역(적극)'!H:H,"X")=0,"O","X"))</f>
        <v/>
      </c>
      <c r="S266" s="20"/>
    </row>
    <row r="267" spans="11:19">
      <c r="K267" s="20"/>
      <c r="L267" s="21" t="str">
        <f t="shared" si="8"/>
        <v/>
      </c>
      <c r="M267" s="21" t="str">
        <f t="shared" si="9"/>
        <v/>
      </c>
      <c r="N267" s="21" t="str">
        <f>IF(A267="","",IFERROR(IF(J267&gt;VLOOKUP(A267,'포트변경내역(중립)'!A:J,10,0),"O","X"),""))</f>
        <v/>
      </c>
      <c r="O267" s="21" t="str">
        <f>IF(A267="","",COUNTIFS('MP내역(적극)'!$A:$A,A267)-COUNTIFS('MP내역(적극)'!$A:$A,A267,'MP내역(적극)'!$B:$B,"현금")-COUNTIFS('MP내역(적극)'!$A:$A,A267,'MP내역(적극)'!$B:$B,"예수금")-COUNTIFS('MP내역(적극)'!$A:$A,A267,'MP내역(적극)'!$B:$B,"예탁금")-COUNTIFS('MP내역(적극)'!$A:$A,A267,'MP내역(적극)'!$B:$B,"합계"))</f>
        <v/>
      </c>
      <c r="P267" s="21" t="str">
        <f>IF(A267="","",IF(COUNTIFS('MP내역(적극)'!A:A,A267,'MP내역(적극)'!G:G,"&gt;"&amp;$F$2,'MP내역(적극)'!D:D,"&lt;&gt;"&amp;$H$2,'MP내역(적극)'!D:D,"&lt;&gt;"&amp;$I$2,'MP내역(적극)'!B:B,"&lt;&gt;현금",'MP내역(적극)'!B:B,"&lt;&gt;합계")=0,"O","X"))</f>
        <v/>
      </c>
      <c r="Q267" s="21" t="str">
        <f>IF(A267="","",IF(AND(ABS(I267-SUMIFS('MP내역(적극)'!G:G,'MP내역(적극)'!A:A,A267,'MP내역(적극)'!F:F,"Y"))&lt;0.001,ABS(H267-SUMIFS('MP내역(적극)'!G:G,'MP내역(적극)'!A:A,A267,'MP내역(적극)'!B:B,"&lt;&gt;합계"))&lt;0.001),"O","X"))</f>
        <v/>
      </c>
      <c r="R267" s="21" t="str">
        <f>IF(A267="","",IF(COUNTIFS('MP내역(적극)'!A:A,A267,'MP내역(적극)'!H:H,"X")=0,"O","X"))</f>
        <v/>
      </c>
      <c r="S267" s="20"/>
    </row>
    <row r="268" spans="11:19">
      <c r="K268" s="20"/>
      <c r="L268" s="21" t="str">
        <f t="shared" si="8"/>
        <v/>
      </c>
      <c r="M268" s="21" t="str">
        <f t="shared" si="9"/>
        <v/>
      </c>
      <c r="N268" s="21" t="str">
        <f>IF(A268="","",IFERROR(IF(J268&gt;VLOOKUP(A268,'포트변경내역(중립)'!A:J,10,0),"O","X"),""))</f>
        <v/>
      </c>
      <c r="O268" s="21" t="str">
        <f>IF(A268="","",COUNTIFS('MP내역(적극)'!$A:$A,A268)-COUNTIFS('MP내역(적극)'!$A:$A,A268,'MP내역(적극)'!$B:$B,"현금")-COUNTIFS('MP내역(적극)'!$A:$A,A268,'MP내역(적극)'!$B:$B,"예수금")-COUNTIFS('MP내역(적극)'!$A:$A,A268,'MP내역(적극)'!$B:$B,"예탁금")-COUNTIFS('MP내역(적극)'!$A:$A,A268,'MP내역(적극)'!$B:$B,"합계"))</f>
        <v/>
      </c>
      <c r="P268" s="21" t="str">
        <f>IF(A268="","",IF(COUNTIFS('MP내역(적극)'!A:A,A268,'MP내역(적극)'!G:G,"&gt;"&amp;$F$2,'MP내역(적극)'!D:D,"&lt;&gt;"&amp;$H$2,'MP내역(적극)'!D:D,"&lt;&gt;"&amp;$I$2,'MP내역(적극)'!B:B,"&lt;&gt;현금",'MP내역(적극)'!B:B,"&lt;&gt;합계")=0,"O","X"))</f>
        <v/>
      </c>
      <c r="Q268" s="21" t="str">
        <f>IF(A268="","",IF(AND(ABS(I268-SUMIFS('MP내역(적극)'!G:G,'MP내역(적극)'!A:A,A268,'MP내역(적극)'!F:F,"Y"))&lt;0.001,ABS(H268-SUMIFS('MP내역(적극)'!G:G,'MP내역(적극)'!A:A,A268,'MP내역(적극)'!B:B,"&lt;&gt;합계"))&lt;0.001),"O","X"))</f>
        <v/>
      </c>
      <c r="R268" s="21" t="str">
        <f>IF(A268="","",IF(COUNTIFS('MP내역(적극)'!A:A,A268,'MP내역(적극)'!H:H,"X")=0,"O","X"))</f>
        <v/>
      </c>
      <c r="S268" s="20"/>
    </row>
    <row r="269" spans="11:19">
      <c r="K269" s="20"/>
      <c r="L269" s="21" t="str">
        <f t="shared" si="8"/>
        <v/>
      </c>
      <c r="M269" s="21" t="str">
        <f t="shared" si="9"/>
        <v/>
      </c>
      <c r="N269" s="21" t="str">
        <f>IF(A269="","",IFERROR(IF(J269&gt;VLOOKUP(A269,'포트변경내역(중립)'!A:J,10,0),"O","X"),""))</f>
        <v/>
      </c>
      <c r="O269" s="21" t="str">
        <f>IF(A269="","",COUNTIFS('MP내역(적극)'!$A:$A,A269)-COUNTIFS('MP내역(적극)'!$A:$A,A269,'MP내역(적극)'!$B:$B,"현금")-COUNTIFS('MP내역(적극)'!$A:$A,A269,'MP내역(적극)'!$B:$B,"예수금")-COUNTIFS('MP내역(적극)'!$A:$A,A269,'MP내역(적극)'!$B:$B,"예탁금")-COUNTIFS('MP내역(적극)'!$A:$A,A269,'MP내역(적극)'!$B:$B,"합계"))</f>
        <v/>
      </c>
      <c r="P269" s="21" t="str">
        <f>IF(A269="","",IF(COUNTIFS('MP내역(적극)'!A:A,A269,'MP내역(적극)'!G:G,"&gt;"&amp;$F$2,'MP내역(적극)'!D:D,"&lt;&gt;"&amp;$H$2,'MP내역(적극)'!D:D,"&lt;&gt;"&amp;$I$2,'MP내역(적극)'!B:B,"&lt;&gt;현금",'MP내역(적극)'!B:B,"&lt;&gt;합계")=0,"O","X"))</f>
        <v/>
      </c>
      <c r="Q269" s="21" t="str">
        <f>IF(A269="","",IF(AND(ABS(I269-SUMIFS('MP내역(적극)'!G:G,'MP내역(적극)'!A:A,A269,'MP내역(적극)'!F:F,"Y"))&lt;0.001,ABS(H269-SUMIFS('MP내역(적극)'!G:G,'MP내역(적극)'!A:A,A269,'MP내역(적극)'!B:B,"&lt;&gt;합계"))&lt;0.001),"O","X"))</f>
        <v/>
      </c>
      <c r="R269" s="21" t="str">
        <f>IF(A269="","",IF(COUNTIFS('MP내역(적극)'!A:A,A269,'MP내역(적극)'!H:H,"X")=0,"O","X"))</f>
        <v/>
      </c>
      <c r="S269" s="20"/>
    </row>
    <row r="270" spans="11:19">
      <c r="K270" s="20"/>
      <c r="L270" s="21" t="str">
        <f t="shared" si="8"/>
        <v/>
      </c>
      <c r="M270" s="21" t="str">
        <f t="shared" si="9"/>
        <v/>
      </c>
      <c r="N270" s="21" t="str">
        <f>IF(A270="","",IFERROR(IF(J270&gt;VLOOKUP(A270,'포트변경내역(중립)'!A:J,10,0),"O","X"),""))</f>
        <v/>
      </c>
      <c r="O270" s="21" t="str">
        <f>IF(A270="","",COUNTIFS('MP내역(적극)'!$A:$A,A270)-COUNTIFS('MP내역(적극)'!$A:$A,A270,'MP내역(적극)'!$B:$B,"현금")-COUNTIFS('MP내역(적극)'!$A:$A,A270,'MP내역(적극)'!$B:$B,"예수금")-COUNTIFS('MP내역(적극)'!$A:$A,A270,'MP내역(적극)'!$B:$B,"예탁금")-COUNTIFS('MP내역(적극)'!$A:$A,A270,'MP내역(적극)'!$B:$B,"합계"))</f>
        <v/>
      </c>
      <c r="P270" s="21" t="str">
        <f>IF(A270="","",IF(COUNTIFS('MP내역(적극)'!A:A,A270,'MP내역(적극)'!G:G,"&gt;"&amp;$F$2,'MP내역(적극)'!D:D,"&lt;&gt;"&amp;$H$2,'MP내역(적극)'!D:D,"&lt;&gt;"&amp;$I$2,'MP내역(적극)'!B:B,"&lt;&gt;현금",'MP내역(적극)'!B:B,"&lt;&gt;합계")=0,"O","X"))</f>
        <v/>
      </c>
      <c r="Q270" s="21" t="str">
        <f>IF(A270="","",IF(AND(ABS(I270-SUMIFS('MP내역(적극)'!G:G,'MP내역(적극)'!A:A,A270,'MP내역(적극)'!F:F,"Y"))&lt;0.001,ABS(H270-SUMIFS('MP내역(적극)'!G:G,'MP내역(적극)'!A:A,A270,'MP내역(적극)'!B:B,"&lt;&gt;합계"))&lt;0.001),"O","X"))</f>
        <v/>
      </c>
      <c r="R270" s="21" t="str">
        <f>IF(A270="","",IF(COUNTIFS('MP내역(적극)'!A:A,A270,'MP내역(적극)'!H:H,"X")=0,"O","X"))</f>
        <v/>
      </c>
      <c r="S270" s="20"/>
    </row>
    <row r="271" spans="11:19">
      <c r="K271" s="20"/>
      <c r="L271" s="21" t="str">
        <f t="shared" si="8"/>
        <v/>
      </c>
      <c r="M271" s="21" t="str">
        <f t="shared" si="9"/>
        <v/>
      </c>
      <c r="N271" s="21" t="str">
        <f>IF(A271="","",IFERROR(IF(J271&gt;VLOOKUP(A271,'포트변경내역(중립)'!A:J,10,0),"O","X"),""))</f>
        <v/>
      </c>
      <c r="O271" s="21" t="str">
        <f>IF(A271="","",COUNTIFS('MP내역(적극)'!$A:$A,A271)-COUNTIFS('MP내역(적극)'!$A:$A,A271,'MP내역(적극)'!$B:$B,"현금")-COUNTIFS('MP내역(적극)'!$A:$A,A271,'MP내역(적극)'!$B:$B,"예수금")-COUNTIFS('MP내역(적극)'!$A:$A,A271,'MP내역(적극)'!$B:$B,"예탁금")-COUNTIFS('MP내역(적극)'!$A:$A,A271,'MP내역(적극)'!$B:$B,"합계"))</f>
        <v/>
      </c>
      <c r="P271" s="21" t="str">
        <f>IF(A271="","",IF(COUNTIFS('MP내역(적극)'!A:A,A271,'MP내역(적극)'!G:G,"&gt;"&amp;$F$2,'MP내역(적극)'!D:D,"&lt;&gt;"&amp;$H$2,'MP내역(적극)'!D:D,"&lt;&gt;"&amp;$I$2,'MP내역(적극)'!B:B,"&lt;&gt;현금",'MP내역(적극)'!B:B,"&lt;&gt;합계")=0,"O","X"))</f>
        <v/>
      </c>
      <c r="Q271" s="21" t="str">
        <f>IF(A271="","",IF(AND(ABS(I271-SUMIFS('MP내역(적극)'!G:G,'MP내역(적극)'!A:A,A271,'MP내역(적극)'!F:F,"Y"))&lt;0.001,ABS(H271-SUMIFS('MP내역(적극)'!G:G,'MP내역(적극)'!A:A,A271,'MP내역(적극)'!B:B,"&lt;&gt;합계"))&lt;0.001),"O","X"))</f>
        <v/>
      </c>
      <c r="R271" s="21" t="str">
        <f>IF(A271="","",IF(COUNTIFS('MP내역(적극)'!A:A,A271,'MP내역(적극)'!H:H,"X")=0,"O","X"))</f>
        <v/>
      </c>
      <c r="S271" s="20"/>
    </row>
    <row r="272" spans="11:19">
      <c r="K272" s="20"/>
      <c r="L272" s="21" t="str">
        <f t="shared" si="8"/>
        <v/>
      </c>
      <c r="M272" s="21" t="str">
        <f t="shared" si="9"/>
        <v/>
      </c>
      <c r="N272" s="21" t="str">
        <f>IF(A272="","",IFERROR(IF(J272&gt;VLOOKUP(A272,'포트변경내역(중립)'!A:J,10,0),"O","X"),""))</f>
        <v/>
      </c>
      <c r="O272" s="21" t="str">
        <f>IF(A272="","",COUNTIFS('MP내역(적극)'!$A:$A,A272)-COUNTIFS('MP내역(적극)'!$A:$A,A272,'MP내역(적극)'!$B:$B,"현금")-COUNTIFS('MP내역(적극)'!$A:$A,A272,'MP내역(적극)'!$B:$B,"예수금")-COUNTIFS('MP내역(적극)'!$A:$A,A272,'MP내역(적극)'!$B:$B,"예탁금")-COUNTIFS('MP내역(적극)'!$A:$A,A272,'MP내역(적극)'!$B:$B,"합계"))</f>
        <v/>
      </c>
      <c r="P272" s="21" t="str">
        <f>IF(A272="","",IF(COUNTIFS('MP내역(적극)'!A:A,A272,'MP내역(적극)'!G:G,"&gt;"&amp;$F$2,'MP내역(적극)'!D:D,"&lt;&gt;"&amp;$H$2,'MP내역(적극)'!D:D,"&lt;&gt;"&amp;$I$2,'MP내역(적극)'!B:B,"&lt;&gt;현금",'MP내역(적극)'!B:B,"&lt;&gt;합계")=0,"O","X"))</f>
        <v/>
      </c>
      <c r="Q272" s="21" t="str">
        <f>IF(A272="","",IF(AND(ABS(I272-SUMIFS('MP내역(적극)'!G:G,'MP내역(적극)'!A:A,A272,'MP내역(적극)'!F:F,"Y"))&lt;0.001,ABS(H272-SUMIFS('MP내역(적극)'!G:G,'MP내역(적극)'!A:A,A272,'MP내역(적극)'!B:B,"&lt;&gt;합계"))&lt;0.001),"O","X"))</f>
        <v/>
      </c>
      <c r="R272" s="21" t="str">
        <f>IF(A272="","",IF(COUNTIFS('MP내역(적극)'!A:A,A272,'MP내역(적극)'!H:H,"X")=0,"O","X"))</f>
        <v/>
      </c>
      <c r="S272" s="20"/>
    </row>
    <row r="273" spans="11:19">
      <c r="K273" s="20"/>
      <c r="L273" s="21" t="str">
        <f t="shared" si="8"/>
        <v/>
      </c>
      <c r="M273" s="21" t="str">
        <f t="shared" si="9"/>
        <v/>
      </c>
      <c r="N273" s="21" t="str">
        <f>IF(A273="","",IFERROR(IF(J273&gt;VLOOKUP(A273,'포트변경내역(중립)'!A:J,10,0),"O","X"),""))</f>
        <v/>
      </c>
      <c r="O273" s="21" t="str">
        <f>IF(A273="","",COUNTIFS('MP내역(적극)'!$A:$A,A273)-COUNTIFS('MP내역(적극)'!$A:$A,A273,'MP내역(적극)'!$B:$B,"현금")-COUNTIFS('MP내역(적극)'!$A:$A,A273,'MP내역(적극)'!$B:$B,"예수금")-COUNTIFS('MP내역(적극)'!$A:$A,A273,'MP내역(적극)'!$B:$B,"예탁금")-COUNTIFS('MP내역(적극)'!$A:$A,A273,'MP내역(적극)'!$B:$B,"합계"))</f>
        <v/>
      </c>
      <c r="P273" s="21" t="str">
        <f>IF(A273="","",IF(COUNTIFS('MP내역(적극)'!A:A,A273,'MP내역(적극)'!G:G,"&gt;"&amp;$F$2,'MP내역(적극)'!D:D,"&lt;&gt;"&amp;$H$2,'MP내역(적극)'!D:D,"&lt;&gt;"&amp;$I$2,'MP내역(적극)'!B:B,"&lt;&gt;현금",'MP내역(적극)'!B:B,"&lt;&gt;합계")=0,"O","X"))</f>
        <v/>
      </c>
      <c r="Q273" s="21" t="str">
        <f>IF(A273="","",IF(AND(ABS(I273-SUMIFS('MP내역(적극)'!G:G,'MP내역(적극)'!A:A,A273,'MP내역(적극)'!F:F,"Y"))&lt;0.001,ABS(H273-SUMIFS('MP내역(적극)'!G:G,'MP내역(적극)'!A:A,A273,'MP내역(적극)'!B:B,"&lt;&gt;합계"))&lt;0.001),"O","X"))</f>
        <v/>
      </c>
      <c r="R273" s="21" t="str">
        <f>IF(A273="","",IF(COUNTIFS('MP내역(적극)'!A:A,A273,'MP내역(적극)'!H:H,"X")=0,"O","X"))</f>
        <v/>
      </c>
      <c r="S273" s="20"/>
    </row>
    <row r="274" spans="11:19">
      <c r="K274" s="20"/>
      <c r="L274" s="21" t="str">
        <f t="shared" si="8"/>
        <v/>
      </c>
      <c r="M274" s="21" t="str">
        <f t="shared" si="9"/>
        <v/>
      </c>
      <c r="N274" s="21" t="str">
        <f>IF(A274="","",IFERROR(IF(J274&gt;VLOOKUP(A274,'포트변경내역(중립)'!A:J,10,0),"O","X"),""))</f>
        <v/>
      </c>
      <c r="O274" s="21" t="str">
        <f>IF(A274="","",COUNTIFS('MP내역(적극)'!$A:$A,A274)-COUNTIFS('MP내역(적극)'!$A:$A,A274,'MP내역(적극)'!$B:$B,"현금")-COUNTIFS('MP내역(적극)'!$A:$A,A274,'MP내역(적극)'!$B:$B,"예수금")-COUNTIFS('MP내역(적극)'!$A:$A,A274,'MP내역(적극)'!$B:$B,"예탁금")-COUNTIFS('MP내역(적극)'!$A:$A,A274,'MP내역(적극)'!$B:$B,"합계"))</f>
        <v/>
      </c>
      <c r="P274" s="21" t="str">
        <f>IF(A274="","",IF(COUNTIFS('MP내역(적극)'!A:A,A274,'MP내역(적극)'!G:G,"&gt;"&amp;$F$2,'MP내역(적극)'!D:D,"&lt;&gt;"&amp;$H$2,'MP내역(적극)'!D:D,"&lt;&gt;"&amp;$I$2,'MP내역(적극)'!B:B,"&lt;&gt;현금",'MP내역(적극)'!B:B,"&lt;&gt;합계")=0,"O","X"))</f>
        <v/>
      </c>
      <c r="Q274" s="21" t="str">
        <f>IF(A274="","",IF(AND(ABS(I274-SUMIFS('MP내역(적극)'!G:G,'MP내역(적극)'!A:A,A274,'MP내역(적극)'!F:F,"Y"))&lt;0.001,ABS(H274-SUMIFS('MP내역(적극)'!G:G,'MP내역(적극)'!A:A,A274,'MP내역(적극)'!B:B,"&lt;&gt;합계"))&lt;0.001),"O","X"))</f>
        <v/>
      </c>
      <c r="R274" s="21" t="str">
        <f>IF(A274="","",IF(COUNTIFS('MP내역(적극)'!A:A,A274,'MP내역(적극)'!H:H,"X")=0,"O","X"))</f>
        <v/>
      </c>
      <c r="S274" s="20"/>
    </row>
    <row r="275" spans="11:19">
      <c r="K275" s="20"/>
      <c r="L275" s="21" t="str">
        <f t="shared" si="8"/>
        <v/>
      </c>
      <c r="M275" s="21" t="str">
        <f t="shared" si="9"/>
        <v/>
      </c>
      <c r="N275" s="21" t="str">
        <f>IF(A275="","",IFERROR(IF(J275&gt;VLOOKUP(A275,'포트변경내역(중립)'!A:J,10,0),"O","X"),""))</f>
        <v/>
      </c>
      <c r="O275" s="21" t="str">
        <f>IF(A275="","",COUNTIFS('MP내역(적극)'!$A:$A,A275)-COUNTIFS('MP내역(적극)'!$A:$A,A275,'MP내역(적극)'!$B:$B,"현금")-COUNTIFS('MP내역(적극)'!$A:$A,A275,'MP내역(적극)'!$B:$B,"예수금")-COUNTIFS('MP내역(적극)'!$A:$A,A275,'MP내역(적극)'!$B:$B,"예탁금")-COUNTIFS('MP내역(적극)'!$A:$A,A275,'MP내역(적극)'!$B:$B,"합계"))</f>
        <v/>
      </c>
      <c r="P275" s="21" t="str">
        <f>IF(A275="","",IF(COUNTIFS('MP내역(적극)'!A:A,A275,'MP내역(적극)'!G:G,"&gt;"&amp;$F$2,'MP내역(적극)'!D:D,"&lt;&gt;"&amp;$H$2,'MP내역(적극)'!D:D,"&lt;&gt;"&amp;$I$2,'MP내역(적극)'!B:B,"&lt;&gt;현금",'MP내역(적극)'!B:B,"&lt;&gt;합계")=0,"O","X"))</f>
        <v/>
      </c>
      <c r="Q275" s="21" t="str">
        <f>IF(A275="","",IF(AND(ABS(I275-SUMIFS('MP내역(적극)'!G:G,'MP내역(적극)'!A:A,A275,'MP내역(적극)'!F:F,"Y"))&lt;0.001,ABS(H275-SUMIFS('MP내역(적극)'!G:G,'MP내역(적극)'!A:A,A275,'MP내역(적극)'!B:B,"&lt;&gt;합계"))&lt;0.001),"O","X"))</f>
        <v/>
      </c>
      <c r="R275" s="21" t="str">
        <f>IF(A275="","",IF(COUNTIFS('MP내역(적극)'!A:A,A275,'MP내역(적극)'!H:H,"X")=0,"O","X"))</f>
        <v/>
      </c>
      <c r="S275" s="20"/>
    </row>
    <row r="276" spans="11:19">
      <c r="K276" s="20"/>
      <c r="L276" s="21" t="str">
        <f t="shared" si="8"/>
        <v/>
      </c>
      <c r="M276" s="21" t="str">
        <f t="shared" si="9"/>
        <v/>
      </c>
      <c r="N276" s="21" t="str">
        <f>IF(A276="","",IFERROR(IF(J276&gt;VLOOKUP(A276,'포트변경내역(중립)'!A:J,10,0),"O","X"),""))</f>
        <v/>
      </c>
      <c r="O276" s="21" t="str">
        <f>IF(A276="","",COUNTIFS('MP내역(적극)'!$A:$A,A276)-COUNTIFS('MP내역(적극)'!$A:$A,A276,'MP내역(적극)'!$B:$B,"현금")-COUNTIFS('MP내역(적극)'!$A:$A,A276,'MP내역(적극)'!$B:$B,"예수금")-COUNTIFS('MP내역(적극)'!$A:$A,A276,'MP내역(적극)'!$B:$B,"예탁금")-COUNTIFS('MP내역(적극)'!$A:$A,A276,'MP내역(적극)'!$B:$B,"합계"))</f>
        <v/>
      </c>
      <c r="P276" s="21" t="str">
        <f>IF(A276="","",IF(COUNTIFS('MP내역(적극)'!A:A,A276,'MP내역(적극)'!G:G,"&gt;"&amp;$F$2,'MP내역(적극)'!D:D,"&lt;&gt;"&amp;$H$2,'MP내역(적극)'!D:D,"&lt;&gt;"&amp;$I$2,'MP내역(적극)'!B:B,"&lt;&gt;현금",'MP내역(적극)'!B:B,"&lt;&gt;합계")=0,"O","X"))</f>
        <v/>
      </c>
      <c r="Q276" s="21" t="str">
        <f>IF(A276="","",IF(AND(ABS(I276-SUMIFS('MP내역(적극)'!G:G,'MP내역(적극)'!A:A,A276,'MP내역(적극)'!F:F,"Y"))&lt;0.001,ABS(H276-SUMIFS('MP내역(적극)'!G:G,'MP내역(적극)'!A:A,A276,'MP내역(적극)'!B:B,"&lt;&gt;합계"))&lt;0.001),"O","X"))</f>
        <v/>
      </c>
      <c r="R276" s="21" t="str">
        <f>IF(A276="","",IF(COUNTIFS('MP내역(적극)'!A:A,A276,'MP내역(적극)'!H:H,"X")=0,"O","X"))</f>
        <v/>
      </c>
      <c r="S276" s="20"/>
    </row>
    <row r="277" spans="11:19">
      <c r="K277" s="20"/>
      <c r="L277" s="21" t="str">
        <f t="shared" si="8"/>
        <v/>
      </c>
      <c r="M277" s="21" t="str">
        <f t="shared" si="9"/>
        <v/>
      </c>
      <c r="N277" s="21" t="str">
        <f>IF(A277="","",IFERROR(IF(J277&gt;VLOOKUP(A277,'포트변경내역(중립)'!A:J,10,0),"O","X"),""))</f>
        <v/>
      </c>
      <c r="O277" s="21" t="str">
        <f>IF(A277="","",COUNTIFS('MP내역(적극)'!$A:$A,A277)-COUNTIFS('MP내역(적극)'!$A:$A,A277,'MP내역(적극)'!$B:$B,"현금")-COUNTIFS('MP내역(적극)'!$A:$A,A277,'MP내역(적극)'!$B:$B,"예수금")-COUNTIFS('MP내역(적극)'!$A:$A,A277,'MP내역(적극)'!$B:$B,"예탁금")-COUNTIFS('MP내역(적극)'!$A:$A,A277,'MP내역(적극)'!$B:$B,"합계"))</f>
        <v/>
      </c>
      <c r="P277" s="21" t="str">
        <f>IF(A277="","",IF(COUNTIFS('MP내역(적극)'!A:A,A277,'MP내역(적극)'!G:G,"&gt;"&amp;$F$2,'MP내역(적극)'!D:D,"&lt;&gt;"&amp;$H$2,'MP내역(적극)'!D:D,"&lt;&gt;"&amp;$I$2,'MP내역(적극)'!B:B,"&lt;&gt;현금",'MP내역(적극)'!B:B,"&lt;&gt;합계")=0,"O","X"))</f>
        <v/>
      </c>
      <c r="Q277" s="21" t="str">
        <f>IF(A277="","",IF(AND(ABS(I277-SUMIFS('MP내역(적극)'!G:G,'MP내역(적극)'!A:A,A277,'MP내역(적극)'!F:F,"Y"))&lt;0.001,ABS(H277-SUMIFS('MP내역(적극)'!G:G,'MP내역(적극)'!A:A,A277,'MP내역(적극)'!B:B,"&lt;&gt;합계"))&lt;0.001),"O","X"))</f>
        <v/>
      </c>
      <c r="R277" s="21" t="str">
        <f>IF(A277="","",IF(COUNTIFS('MP내역(적극)'!A:A,A277,'MP내역(적극)'!H:H,"X")=0,"O","X"))</f>
        <v/>
      </c>
      <c r="S277" s="20"/>
    </row>
    <row r="278" spans="11:19">
      <c r="K278" s="20"/>
      <c r="L278" s="21" t="str">
        <f t="shared" si="8"/>
        <v/>
      </c>
      <c r="M278" s="21" t="str">
        <f t="shared" si="9"/>
        <v/>
      </c>
      <c r="N278" s="21" t="str">
        <f>IF(A278="","",IFERROR(IF(J278&gt;VLOOKUP(A278,'포트변경내역(중립)'!A:J,10,0),"O","X"),""))</f>
        <v/>
      </c>
      <c r="O278" s="21" t="str">
        <f>IF(A278="","",COUNTIFS('MP내역(적극)'!$A:$A,A278)-COUNTIFS('MP내역(적극)'!$A:$A,A278,'MP내역(적극)'!$B:$B,"현금")-COUNTIFS('MP내역(적극)'!$A:$A,A278,'MP내역(적극)'!$B:$B,"예수금")-COUNTIFS('MP내역(적극)'!$A:$A,A278,'MP내역(적극)'!$B:$B,"예탁금")-COUNTIFS('MP내역(적극)'!$A:$A,A278,'MP내역(적극)'!$B:$B,"합계"))</f>
        <v/>
      </c>
      <c r="P278" s="21" t="str">
        <f>IF(A278="","",IF(COUNTIFS('MP내역(적극)'!A:A,A278,'MP내역(적극)'!G:G,"&gt;"&amp;$F$2,'MP내역(적극)'!D:D,"&lt;&gt;"&amp;$H$2,'MP내역(적극)'!D:D,"&lt;&gt;"&amp;$I$2,'MP내역(적극)'!B:B,"&lt;&gt;현금",'MP내역(적극)'!B:B,"&lt;&gt;합계")=0,"O","X"))</f>
        <v/>
      </c>
      <c r="Q278" s="21" t="str">
        <f>IF(A278="","",IF(AND(ABS(I278-SUMIFS('MP내역(적극)'!G:G,'MP내역(적극)'!A:A,A278,'MP내역(적극)'!F:F,"Y"))&lt;0.001,ABS(H278-SUMIFS('MP내역(적극)'!G:G,'MP내역(적극)'!A:A,A278,'MP내역(적극)'!B:B,"&lt;&gt;합계"))&lt;0.001),"O","X"))</f>
        <v/>
      </c>
      <c r="R278" s="21" t="str">
        <f>IF(A278="","",IF(COUNTIFS('MP내역(적극)'!A:A,A278,'MP내역(적극)'!H:H,"X")=0,"O","X"))</f>
        <v/>
      </c>
      <c r="S278" s="20"/>
    </row>
    <row r="279" spans="11:19">
      <c r="K279" s="20"/>
      <c r="L279" s="21" t="str">
        <f t="shared" si="8"/>
        <v/>
      </c>
      <c r="M279" s="21" t="str">
        <f t="shared" si="9"/>
        <v/>
      </c>
      <c r="N279" s="21" t="str">
        <f>IF(A279="","",IFERROR(IF(J279&gt;VLOOKUP(A279,'포트변경내역(중립)'!A:J,10,0),"O","X"),""))</f>
        <v/>
      </c>
      <c r="O279" s="21" t="str">
        <f>IF(A279="","",COUNTIFS('MP내역(적극)'!$A:$A,A279)-COUNTIFS('MP내역(적극)'!$A:$A,A279,'MP내역(적극)'!$B:$B,"현금")-COUNTIFS('MP내역(적극)'!$A:$A,A279,'MP내역(적극)'!$B:$B,"예수금")-COUNTIFS('MP내역(적극)'!$A:$A,A279,'MP내역(적극)'!$B:$B,"예탁금")-COUNTIFS('MP내역(적극)'!$A:$A,A279,'MP내역(적극)'!$B:$B,"합계"))</f>
        <v/>
      </c>
      <c r="P279" s="21" t="str">
        <f>IF(A279="","",IF(COUNTIFS('MP내역(적극)'!A:A,A279,'MP내역(적극)'!G:G,"&gt;"&amp;$F$2,'MP내역(적극)'!D:D,"&lt;&gt;"&amp;$H$2,'MP내역(적극)'!D:D,"&lt;&gt;"&amp;$I$2,'MP내역(적극)'!B:B,"&lt;&gt;현금",'MP내역(적극)'!B:B,"&lt;&gt;합계")=0,"O","X"))</f>
        <v/>
      </c>
      <c r="Q279" s="21" t="str">
        <f>IF(A279="","",IF(AND(ABS(I279-SUMIFS('MP내역(적극)'!G:G,'MP내역(적극)'!A:A,A279,'MP내역(적극)'!F:F,"Y"))&lt;0.001,ABS(H279-SUMIFS('MP내역(적극)'!G:G,'MP내역(적극)'!A:A,A279,'MP내역(적극)'!B:B,"&lt;&gt;합계"))&lt;0.001),"O","X"))</f>
        <v/>
      </c>
      <c r="R279" s="21" t="str">
        <f>IF(A279="","",IF(COUNTIFS('MP내역(적극)'!A:A,A279,'MP내역(적극)'!H:H,"X")=0,"O","X"))</f>
        <v/>
      </c>
      <c r="S279" s="20"/>
    </row>
    <row r="280" spans="11:19">
      <c r="K280" s="20"/>
      <c r="L280" s="21" t="str">
        <f t="shared" si="8"/>
        <v/>
      </c>
      <c r="M280" s="21" t="str">
        <f t="shared" si="9"/>
        <v/>
      </c>
      <c r="N280" s="21" t="str">
        <f>IF(A280="","",IFERROR(IF(J280&gt;VLOOKUP(A280,'포트변경내역(중립)'!A:J,10,0),"O","X"),""))</f>
        <v/>
      </c>
      <c r="O280" s="21" t="str">
        <f>IF(A280="","",COUNTIFS('MP내역(적극)'!$A:$A,A280)-COUNTIFS('MP내역(적극)'!$A:$A,A280,'MP내역(적극)'!$B:$B,"현금")-COUNTIFS('MP내역(적극)'!$A:$A,A280,'MP내역(적극)'!$B:$B,"예수금")-COUNTIFS('MP내역(적극)'!$A:$A,A280,'MP내역(적극)'!$B:$B,"예탁금")-COUNTIFS('MP내역(적극)'!$A:$A,A280,'MP내역(적극)'!$B:$B,"합계"))</f>
        <v/>
      </c>
      <c r="P280" s="21" t="str">
        <f>IF(A280="","",IF(COUNTIFS('MP내역(적극)'!A:A,A280,'MP내역(적극)'!G:G,"&gt;"&amp;$F$2,'MP내역(적극)'!D:D,"&lt;&gt;"&amp;$H$2,'MP내역(적극)'!D:D,"&lt;&gt;"&amp;$I$2,'MP내역(적극)'!B:B,"&lt;&gt;현금",'MP내역(적극)'!B:B,"&lt;&gt;합계")=0,"O","X"))</f>
        <v/>
      </c>
      <c r="Q280" s="21" t="str">
        <f>IF(A280="","",IF(AND(ABS(I280-SUMIFS('MP내역(적극)'!G:G,'MP내역(적극)'!A:A,A280,'MP내역(적극)'!F:F,"Y"))&lt;0.001,ABS(H280-SUMIFS('MP내역(적극)'!G:G,'MP내역(적극)'!A:A,A280,'MP내역(적극)'!B:B,"&lt;&gt;합계"))&lt;0.001),"O","X"))</f>
        <v/>
      </c>
      <c r="R280" s="21" t="str">
        <f>IF(A280="","",IF(COUNTIFS('MP내역(적극)'!A:A,A280,'MP내역(적극)'!H:H,"X")=0,"O","X"))</f>
        <v/>
      </c>
      <c r="S280" s="20"/>
    </row>
    <row r="281" spans="11:19">
      <c r="K281" s="20"/>
      <c r="L281" s="21" t="str">
        <f t="shared" si="8"/>
        <v/>
      </c>
      <c r="M281" s="21" t="str">
        <f t="shared" si="9"/>
        <v/>
      </c>
      <c r="N281" s="21" t="str">
        <f>IF(A281="","",IFERROR(IF(J281&gt;VLOOKUP(A281,'포트변경내역(중립)'!A:J,10,0),"O","X"),""))</f>
        <v/>
      </c>
      <c r="O281" s="21" t="str">
        <f>IF(A281="","",COUNTIFS('MP내역(적극)'!$A:$A,A281)-COUNTIFS('MP내역(적극)'!$A:$A,A281,'MP내역(적극)'!$B:$B,"현금")-COUNTIFS('MP내역(적극)'!$A:$A,A281,'MP내역(적극)'!$B:$B,"예수금")-COUNTIFS('MP내역(적극)'!$A:$A,A281,'MP내역(적극)'!$B:$B,"예탁금")-COUNTIFS('MP내역(적극)'!$A:$A,A281,'MP내역(적극)'!$B:$B,"합계"))</f>
        <v/>
      </c>
      <c r="P281" s="21" t="str">
        <f>IF(A281="","",IF(COUNTIFS('MP내역(적극)'!A:A,A281,'MP내역(적극)'!G:G,"&gt;"&amp;$F$2,'MP내역(적극)'!D:D,"&lt;&gt;"&amp;$H$2,'MP내역(적극)'!D:D,"&lt;&gt;"&amp;$I$2,'MP내역(적극)'!B:B,"&lt;&gt;현금",'MP내역(적극)'!B:B,"&lt;&gt;합계")=0,"O","X"))</f>
        <v/>
      </c>
      <c r="Q281" s="21" t="str">
        <f>IF(A281="","",IF(AND(ABS(I281-SUMIFS('MP내역(적극)'!G:G,'MP내역(적극)'!A:A,A281,'MP내역(적극)'!F:F,"Y"))&lt;0.001,ABS(H281-SUMIFS('MP내역(적극)'!G:G,'MP내역(적극)'!A:A,A281,'MP내역(적극)'!B:B,"&lt;&gt;합계"))&lt;0.001),"O","X"))</f>
        <v/>
      </c>
      <c r="R281" s="21" t="str">
        <f>IF(A281="","",IF(COUNTIFS('MP내역(적극)'!A:A,A281,'MP내역(적극)'!H:H,"X")=0,"O","X"))</f>
        <v/>
      </c>
      <c r="S281" s="20"/>
    </row>
    <row r="282" spans="11:19">
      <c r="K282" s="20"/>
      <c r="L282" s="21" t="str">
        <f t="shared" si="8"/>
        <v/>
      </c>
      <c r="M282" s="21" t="str">
        <f t="shared" si="9"/>
        <v/>
      </c>
      <c r="N282" s="21" t="str">
        <f>IF(A282="","",IFERROR(IF(J282&gt;VLOOKUP(A282,'포트변경내역(중립)'!A:J,10,0),"O","X"),""))</f>
        <v/>
      </c>
      <c r="O282" s="21" t="str">
        <f>IF(A282="","",COUNTIFS('MP내역(적극)'!$A:$A,A282)-COUNTIFS('MP내역(적극)'!$A:$A,A282,'MP내역(적극)'!$B:$B,"현금")-COUNTIFS('MP내역(적극)'!$A:$A,A282,'MP내역(적극)'!$B:$B,"예수금")-COUNTIFS('MP내역(적극)'!$A:$A,A282,'MP내역(적극)'!$B:$B,"예탁금")-COUNTIFS('MP내역(적극)'!$A:$A,A282,'MP내역(적극)'!$B:$B,"합계"))</f>
        <v/>
      </c>
      <c r="P282" s="21" t="str">
        <f>IF(A282="","",IF(COUNTIFS('MP내역(적극)'!A:A,A282,'MP내역(적극)'!G:G,"&gt;"&amp;$F$2,'MP내역(적극)'!D:D,"&lt;&gt;"&amp;$H$2,'MP내역(적극)'!D:D,"&lt;&gt;"&amp;$I$2,'MP내역(적극)'!B:B,"&lt;&gt;현금",'MP내역(적극)'!B:B,"&lt;&gt;합계")=0,"O","X"))</f>
        <v/>
      </c>
      <c r="Q282" s="21" t="str">
        <f>IF(A282="","",IF(AND(ABS(I282-SUMIFS('MP내역(적극)'!G:G,'MP내역(적극)'!A:A,A282,'MP내역(적극)'!F:F,"Y"))&lt;0.001,ABS(H282-SUMIFS('MP내역(적극)'!G:G,'MP내역(적극)'!A:A,A282,'MP내역(적극)'!B:B,"&lt;&gt;합계"))&lt;0.001),"O","X"))</f>
        <v/>
      </c>
      <c r="R282" s="21" t="str">
        <f>IF(A282="","",IF(COUNTIFS('MP내역(적극)'!A:A,A282,'MP내역(적극)'!H:H,"X")=0,"O","X"))</f>
        <v/>
      </c>
      <c r="S282" s="20"/>
    </row>
    <row r="283" spans="11:19">
      <c r="K283" s="20"/>
      <c r="L283" s="21" t="str">
        <f t="shared" si="8"/>
        <v/>
      </c>
      <c r="M283" s="21" t="str">
        <f t="shared" si="9"/>
        <v/>
      </c>
      <c r="N283" s="21" t="str">
        <f>IF(A283="","",IFERROR(IF(J283&gt;VLOOKUP(A283,'포트변경내역(중립)'!A:J,10,0),"O","X"),""))</f>
        <v/>
      </c>
      <c r="O283" s="21" t="str">
        <f>IF(A283="","",COUNTIFS('MP내역(적극)'!$A:$A,A283)-COUNTIFS('MP내역(적극)'!$A:$A,A283,'MP내역(적극)'!$B:$B,"현금")-COUNTIFS('MP내역(적극)'!$A:$A,A283,'MP내역(적극)'!$B:$B,"예수금")-COUNTIFS('MP내역(적극)'!$A:$A,A283,'MP내역(적극)'!$B:$B,"예탁금")-COUNTIFS('MP내역(적극)'!$A:$A,A283,'MP내역(적극)'!$B:$B,"합계"))</f>
        <v/>
      </c>
      <c r="P283" s="21" t="str">
        <f>IF(A283="","",IF(COUNTIFS('MP내역(적극)'!A:A,A283,'MP내역(적극)'!G:G,"&gt;"&amp;$F$2,'MP내역(적극)'!D:D,"&lt;&gt;"&amp;$H$2,'MP내역(적극)'!D:D,"&lt;&gt;"&amp;$I$2,'MP내역(적극)'!B:B,"&lt;&gt;현금",'MP내역(적극)'!B:B,"&lt;&gt;합계")=0,"O","X"))</f>
        <v/>
      </c>
      <c r="Q283" s="21" t="str">
        <f>IF(A283="","",IF(AND(ABS(I283-SUMIFS('MP내역(적극)'!G:G,'MP내역(적극)'!A:A,A283,'MP내역(적극)'!F:F,"Y"))&lt;0.001,ABS(H283-SUMIFS('MP내역(적극)'!G:G,'MP내역(적극)'!A:A,A283,'MP내역(적극)'!B:B,"&lt;&gt;합계"))&lt;0.001),"O","X"))</f>
        <v/>
      </c>
      <c r="R283" s="21" t="str">
        <f>IF(A283="","",IF(COUNTIFS('MP내역(적극)'!A:A,A283,'MP내역(적극)'!H:H,"X")=0,"O","X"))</f>
        <v/>
      </c>
      <c r="S283" s="20"/>
    </row>
    <row r="284" spans="11:19">
      <c r="K284" s="20"/>
      <c r="L284" s="21" t="str">
        <f t="shared" si="8"/>
        <v/>
      </c>
      <c r="M284" s="21" t="str">
        <f t="shared" si="9"/>
        <v/>
      </c>
      <c r="N284" s="21" t="str">
        <f>IF(A284="","",IFERROR(IF(J284&gt;VLOOKUP(A284,'포트변경내역(중립)'!A:J,10,0),"O","X"),""))</f>
        <v/>
      </c>
      <c r="O284" s="21" t="str">
        <f>IF(A284="","",COUNTIFS('MP내역(적극)'!$A:$A,A284)-COUNTIFS('MP내역(적극)'!$A:$A,A284,'MP내역(적극)'!$B:$B,"현금")-COUNTIFS('MP내역(적극)'!$A:$A,A284,'MP내역(적극)'!$B:$B,"예수금")-COUNTIFS('MP내역(적극)'!$A:$A,A284,'MP내역(적극)'!$B:$B,"예탁금")-COUNTIFS('MP내역(적극)'!$A:$A,A284,'MP내역(적극)'!$B:$B,"합계"))</f>
        <v/>
      </c>
      <c r="P284" s="21" t="str">
        <f>IF(A284="","",IF(COUNTIFS('MP내역(적극)'!A:A,A284,'MP내역(적극)'!G:G,"&gt;"&amp;$F$2,'MP내역(적극)'!D:D,"&lt;&gt;"&amp;$H$2,'MP내역(적극)'!D:D,"&lt;&gt;"&amp;$I$2,'MP내역(적극)'!B:B,"&lt;&gt;현금",'MP내역(적극)'!B:B,"&lt;&gt;합계")=0,"O","X"))</f>
        <v/>
      </c>
      <c r="Q284" s="21" t="str">
        <f>IF(A284="","",IF(AND(ABS(I284-SUMIFS('MP내역(적극)'!G:G,'MP내역(적극)'!A:A,A284,'MP내역(적극)'!F:F,"Y"))&lt;0.001,ABS(H284-SUMIFS('MP내역(적극)'!G:G,'MP내역(적극)'!A:A,A284,'MP내역(적극)'!B:B,"&lt;&gt;합계"))&lt;0.001),"O","X"))</f>
        <v/>
      </c>
      <c r="R284" s="21" t="str">
        <f>IF(A284="","",IF(COUNTIFS('MP내역(적극)'!A:A,A284,'MP내역(적극)'!H:H,"X")=0,"O","X"))</f>
        <v/>
      </c>
      <c r="S284" s="20"/>
    </row>
    <row r="285" spans="11:19">
      <c r="K285" s="20"/>
      <c r="L285" s="21" t="str">
        <f t="shared" si="8"/>
        <v/>
      </c>
      <c r="M285" s="21" t="str">
        <f t="shared" si="9"/>
        <v/>
      </c>
      <c r="N285" s="21" t="str">
        <f>IF(A285="","",IFERROR(IF(J285&gt;VLOOKUP(A285,'포트변경내역(중립)'!A:J,10,0),"O","X"),""))</f>
        <v/>
      </c>
      <c r="O285" s="21" t="str">
        <f>IF(A285="","",COUNTIFS('MP내역(적극)'!$A:$A,A285)-COUNTIFS('MP내역(적극)'!$A:$A,A285,'MP내역(적극)'!$B:$B,"현금")-COUNTIFS('MP내역(적극)'!$A:$A,A285,'MP내역(적극)'!$B:$B,"예수금")-COUNTIFS('MP내역(적극)'!$A:$A,A285,'MP내역(적극)'!$B:$B,"예탁금")-COUNTIFS('MP내역(적극)'!$A:$A,A285,'MP내역(적극)'!$B:$B,"합계"))</f>
        <v/>
      </c>
      <c r="P285" s="21" t="str">
        <f>IF(A285="","",IF(COUNTIFS('MP내역(적극)'!A:A,A285,'MP내역(적극)'!G:G,"&gt;"&amp;$F$2,'MP내역(적극)'!D:D,"&lt;&gt;"&amp;$H$2,'MP내역(적극)'!D:D,"&lt;&gt;"&amp;$I$2,'MP내역(적극)'!B:B,"&lt;&gt;현금",'MP내역(적극)'!B:B,"&lt;&gt;합계")=0,"O","X"))</f>
        <v/>
      </c>
      <c r="Q285" s="21" t="str">
        <f>IF(A285="","",IF(AND(ABS(I285-SUMIFS('MP내역(적극)'!G:G,'MP내역(적극)'!A:A,A285,'MP내역(적극)'!F:F,"Y"))&lt;0.001,ABS(H285-SUMIFS('MP내역(적극)'!G:G,'MP내역(적극)'!A:A,A285,'MP내역(적극)'!B:B,"&lt;&gt;합계"))&lt;0.001),"O","X"))</f>
        <v/>
      </c>
      <c r="R285" s="21" t="str">
        <f>IF(A285="","",IF(COUNTIFS('MP내역(적극)'!A:A,A285,'MP내역(적극)'!H:H,"X")=0,"O","X"))</f>
        <v/>
      </c>
      <c r="S285" s="20"/>
    </row>
    <row r="286" spans="11:19">
      <c r="K286" s="20"/>
      <c r="L286" s="21" t="str">
        <f t="shared" si="8"/>
        <v/>
      </c>
      <c r="M286" s="21" t="str">
        <f t="shared" si="9"/>
        <v/>
      </c>
      <c r="N286" s="21" t="str">
        <f>IF(A286="","",IFERROR(IF(J286&gt;VLOOKUP(A286,'포트변경내역(중립)'!A:J,10,0),"O","X"),""))</f>
        <v/>
      </c>
      <c r="O286" s="21" t="str">
        <f>IF(A286="","",COUNTIFS('MP내역(적극)'!$A:$A,A286)-COUNTIFS('MP내역(적극)'!$A:$A,A286,'MP내역(적극)'!$B:$B,"현금")-COUNTIFS('MP내역(적극)'!$A:$A,A286,'MP내역(적극)'!$B:$B,"예수금")-COUNTIFS('MP내역(적극)'!$A:$A,A286,'MP내역(적극)'!$B:$B,"예탁금")-COUNTIFS('MP내역(적극)'!$A:$A,A286,'MP내역(적극)'!$B:$B,"합계"))</f>
        <v/>
      </c>
      <c r="P286" s="21" t="str">
        <f>IF(A286="","",IF(COUNTIFS('MP내역(적극)'!A:A,A286,'MP내역(적극)'!G:G,"&gt;"&amp;$F$2,'MP내역(적극)'!D:D,"&lt;&gt;"&amp;$H$2,'MP내역(적극)'!D:D,"&lt;&gt;"&amp;$I$2,'MP내역(적극)'!B:B,"&lt;&gt;현금",'MP내역(적극)'!B:B,"&lt;&gt;합계")=0,"O","X"))</f>
        <v/>
      </c>
      <c r="Q286" s="21" t="str">
        <f>IF(A286="","",IF(AND(ABS(I286-SUMIFS('MP내역(적극)'!G:G,'MP내역(적극)'!A:A,A286,'MP내역(적극)'!F:F,"Y"))&lt;0.001,ABS(H286-SUMIFS('MP내역(적극)'!G:G,'MP내역(적극)'!A:A,A286,'MP내역(적극)'!B:B,"&lt;&gt;합계"))&lt;0.001),"O","X"))</f>
        <v/>
      </c>
      <c r="R286" s="21" t="str">
        <f>IF(A286="","",IF(COUNTIFS('MP내역(적극)'!A:A,A286,'MP내역(적극)'!H:H,"X")=0,"O","X"))</f>
        <v/>
      </c>
      <c r="S286" s="20"/>
    </row>
    <row r="287" spans="11:19">
      <c r="K287" s="20"/>
      <c r="L287" s="21" t="str">
        <f t="shared" si="8"/>
        <v/>
      </c>
      <c r="M287" s="21" t="str">
        <f t="shared" si="9"/>
        <v/>
      </c>
      <c r="N287" s="21" t="str">
        <f>IF(A287="","",IFERROR(IF(J287&gt;VLOOKUP(A287,'포트변경내역(중립)'!A:J,10,0),"O","X"),""))</f>
        <v/>
      </c>
      <c r="O287" s="21" t="str">
        <f>IF(A287="","",COUNTIFS('MP내역(적극)'!$A:$A,A287)-COUNTIFS('MP내역(적극)'!$A:$A,A287,'MP내역(적극)'!$B:$B,"현금")-COUNTIFS('MP내역(적극)'!$A:$A,A287,'MP내역(적극)'!$B:$B,"예수금")-COUNTIFS('MP내역(적극)'!$A:$A,A287,'MP내역(적극)'!$B:$B,"예탁금")-COUNTIFS('MP내역(적극)'!$A:$A,A287,'MP내역(적극)'!$B:$B,"합계"))</f>
        <v/>
      </c>
      <c r="P287" s="21" t="str">
        <f>IF(A287="","",IF(COUNTIFS('MP내역(적극)'!A:A,A287,'MP내역(적극)'!G:G,"&gt;"&amp;$F$2,'MP내역(적극)'!D:D,"&lt;&gt;"&amp;$H$2,'MP내역(적극)'!D:D,"&lt;&gt;"&amp;$I$2,'MP내역(적극)'!B:B,"&lt;&gt;현금",'MP내역(적극)'!B:B,"&lt;&gt;합계")=0,"O","X"))</f>
        <v/>
      </c>
      <c r="Q287" s="21" t="str">
        <f>IF(A287="","",IF(AND(ABS(I287-SUMIFS('MP내역(적극)'!G:G,'MP내역(적극)'!A:A,A287,'MP내역(적극)'!F:F,"Y"))&lt;0.001,ABS(H287-SUMIFS('MP내역(적극)'!G:G,'MP내역(적극)'!A:A,A287,'MP내역(적극)'!B:B,"&lt;&gt;합계"))&lt;0.001),"O","X"))</f>
        <v/>
      </c>
      <c r="R287" s="21" t="str">
        <f>IF(A287="","",IF(COUNTIFS('MP내역(적극)'!A:A,A287,'MP내역(적극)'!H:H,"X")=0,"O","X"))</f>
        <v/>
      </c>
      <c r="S287" s="20"/>
    </row>
    <row r="288" spans="11:19">
      <c r="K288" s="20"/>
      <c r="L288" s="21" t="str">
        <f t="shared" si="8"/>
        <v/>
      </c>
      <c r="M288" s="21" t="str">
        <f t="shared" si="9"/>
        <v/>
      </c>
      <c r="N288" s="21" t="str">
        <f>IF(A288="","",IFERROR(IF(J288&gt;VLOOKUP(A288,'포트변경내역(중립)'!A:J,10,0),"O","X"),""))</f>
        <v/>
      </c>
      <c r="O288" s="21" t="str">
        <f>IF(A288="","",COUNTIFS('MP내역(적극)'!$A:$A,A288)-COUNTIFS('MP내역(적극)'!$A:$A,A288,'MP내역(적극)'!$B:$B,"현금")-COUNTIFS('MP내역(적극)'!$A:$A,A288,'MP내역(적극)'!$B:$B,"예수금")-COUNTIFS('MP내역(적극)'!$A:$A,A288,'MP내역(적극)'!$B:$B,"예탁금")-COUNTIFS('MP내역(적극)'!$A:$A,A288,'MP내역(적극)'!$B:$B,"합계"))</f>
        <v/>
      </c>
      <c r="P288" s="21" t="str">
        <f>IF(A288="","",IF(COUNTIFS('MP내역(적극)'!A:A,A288,'MP내역(적극)'!G:G,"&gt;"&amp;$F$2,'MP내역(적극)'!D:D,"&lt;&gt;"&amp;$H$2,'MP내역(적극)'!D:D,"&lt;&gt;"&amp;$I$2,'MP내역(적극)'!B:B,"&lt;&gt;현금",'MP내역(적극)'!B:B,"&lt;&gt;합계")=0,"O","X"))</f>
        <v/>
      </c>
      <c r="Q288" s="21" t="str">
        <f>IF(A288="","",IF(AND(ABS(I288-SUMIFS('MP내역(적극)'!G:G,'MP내역(적극)'!A:A,A288,'MP내역(적극)'!F:F,"Y"))&lt;0.001,ABS(H288-SUMIFS('MP내역(적극)'!G:G,'MP내역(적극)'!A:A,A288,'MP내역(적극)'!B:B,"&lt;&gt;합계"))&lt;0.001),"O","X"))</f>
        <v/>
      </c>
      <c r="R288" s="21" t="str">
        <f>IF(A288="","",IF(COUNTIFS('MP내역(적극)'!A:A,A288,'MP내역(적극)'!H:H,"X")=0,"O","X"))</f>
        <v/>
      </c>
      <c r="S288" s="20"/>
    </row>
    <row r="289" spans="11:19">
      <c r="K289" s="20"/>
      <c r="L289" s="21" t="str">
        <f t="shared" si="8"/>
        <v/>
      </c>
      <c r="M289" s="21" t="str">
        <f t="shared" si="9"/>
        <v/>
      </c>
      <c r="N289" s="21" t="str">
        <f>IF(A289="","",IFERROR(IF(J289&gt;VLOOKUP(A289,'포트변경내역(중립)'!A:J,10,0),"O","X"),""))</f>
        <v/>
      </c>
      <c r="O289" s="21" t="str">
        <f>IF(A289="","",COUNTIFS('MP내역(적극)'!$A:$A,A289)-COUNTIFS('MP내역(적극)'!$A:$A,A289,'MP내역(적극)'!$B:$B,"현금")-COUNTIFS('MP내역(적극)'!$A:$A,A289,'MP내역(적극)'!$B:$B,"예수금")-COUNTIFS('MP내역(적극)'!$A:$A,A289,'MP내역(적극)'!$B:$B,"예탁금")-COUNTIFS('MP내역(적극)'!$A:$A,A289,'MP내역(적극)'!$B:$B,"합계"))</f>
        <v/>
      </c>
      <c r="P289" s="21" t="str">
        <f>IF(A289="","",IF(COUNTIFS('MP내역(적극)'!A:A,A289,'MP내역(적극)'!G:G,"&gt;"&amp;$F$2,'MP내역(적극)'!D:D,"&lt;&gt;"&amp;$H$2,'MP내역(적극)'!D:D,"&lt;&gt;"&amp;$I$2,'MP내역(적극)'!B:B,"&lt;&gt;현금",'MP내역(적극)'!B:B,"&lt;&gt;합계")=0,"O","X"))</f>
        <v/>
      </c>
      <c r="Q289" s="21" t="str">
        <f>IF(A289="","",IF(AND(ABS(I289-SUMIFS('MP내역(적극)'!G:G,'MP내역(적극)'!A:A,A289,'MP내역(적극)'!F:F,"Y"))&lt;0.001,ABS(H289-SUMIFS('MP내역(적극)'!G:G,'MP내역(적극)'!A:A,A289,'MP내역(적극)'!B:B,"&lt;&gt;합계"))&lt;0.001),"O","X"))</f>
        <v/>
      </c>
      <c r="R289" s="21" t="str">
        <f>IF(A289="","",IF(COUNTIFS('MP내역(적극)'!A:A,A289,'MP내역(적극)'!H:H,"X")=0,"O","X"))</f>
        <v/>
      </c>
      <c r="S289" s="20"/>
    </row>
    <row r="290" spans="11:19">
      <c r="K290" s="20"/>
      <c r="L290" s="21" t="str">
        <f t="shared" si="8"/>
        <v/>
      </c>
      <c r="M290" s="21" t="str">
        <f t="shared" si="9"/>
        <v/>
      </c>
      <c r="N290" s="21" t="str">
        <f>IF(A290="","",IFERROR(IF(J290&gt;VLOOKUP(A290,'포트변경내역(중립)'!A:J,10,0),"O","X"),""))</f>
        <v/>
      </c>
      <c r="O290" s="21" t="str">
        <f>IF(A290="","",COUNTIFS('MP내역(적극)'!$A:$A,A290)-COUNTIFS('MP내역(적극)'!$A:$A,A290,'MP내역(적극)'!$B:$B,"현금")-COUNTIFS('MP내역(적극)'!$A:$A,A290,'MP내역(적극)'!$B:$B,"예수금")-COUNTIFS('MP내역(적극)'!$A:$A,A290,'MP내역(적극)'!$B:$B,"예탁금")-COUNTIFS('MP내역(적극)'!$A:$A,A290,'MP내역(적극)'!$B:$B,"합계"))</f>
        <v/>
      </c>
      <c r="P290" s="21" t="str">
        <f>IF(A290="","",IF(COUNTIFS('MP내역(적극)'!A:A,A290,'MP내역(적극)'!G:G,"&gt;"&amp;$F$2,'MP내역(적극)'!D:D,"&lt;&gt;"&amp;$H$2,'MP내역(적극)'!D:D,"&lt;&gt;"&amp;$I$2,'MP내역(적극)'!B:B,"&lt;&gt;현금",'MP내역(적극)'!B:B,"&lt;&gt;합계")=0,"O","X"))</f>
        <v/>
      </c>
      <c r="Q290" s="21" t="str">
        <f>IF(A290="","",IF(AND(ABS(I290-SUMIFS('MP내역(적극)'!G:G,'MP내역(적극)'!A:A,A290,'MP내역(적극)'!F:F,"Y"))&lt;0.001,ABS(H290-SUMIFS('MP내역(적극)'!G:G,'MP내역(적극)'!A:A,A290,'MP내역(적극)'!B:B,"&lt;&gt;합계"))&lt;0.001),"O","X"))</f>
        <v/>
      </c>
      <c r="R290" s="21" t="str">
        <f>IF(A290="","",IF(COUNTIFS('MP내역(적극)'!A:A,A290,'MP내역(적극)'!H:H,"X")=0,"O","X"))</f>
        <v/>
      </c>
      <c r="S290" s="20"/>
    </row>
    <row r="291" spans="11:19">
      <c r="K291" s="20"/>
      <c r="L291" s="21" t="str">
        <f t="shared" si="8"/>
        <v/>
      </c>
      <c r="M291" s="21" t="str">
        <f t="shared" si="9"/>
        <v/>
      </c>
      <c r="N291" s="21" t="str">
        <f>IF(A291="","",IFERROR(IF(J291&gt;VLOOKUP(A291,'포트변경내역(중립)'!A:J,10,0),"O","X"),""))</f>
        <v/>
      </c>
      <c r="O291" s="21" t="str">
        <f>IF(A291="","",COUNTIFS('MP내역(적극)'!$A:$A,A291)-COUNTIFS('MP내역(적극)'!$A:$A,A291,'MP내역(적극)'!$B:$B,"현금")-COUNTIFS('MP내역(적극)'!$A:$A,A291,'MP내역(적극)'!$B:$B,"예수금")-COUNTIFS('MP내역(적극)'!$A:$A,A291,'MP내역(적극)'!$B:$B,"예탁금")-COUNTIFS('MP내역(적극)'!$A:$A,A291,'MP내역(적극)'!$B:$B,"합계"))</f>
        <v/>
      </c>
      <c r="P291" s="21" t="str">
        <f>IF(A291="","",IF(COUNTIFS('MP내역(적극)'!A:A,A291,'MP내역(적극)'!G:G,"&gt;"&amp;$F$2,'MP내역(적극)'!D:D,"&lt;&gt;"&amp;$H$2,'MP내역(적극)'!D:D,"&lt;&gt;"&amp;$I$2,'MP내역(적극)'!B:B,"&lt;&gt;현금",'MP내역(적극)'!B:B,"&lt;&gt;합계")=0,"O","X"))</f>
        <v/>
      </c>
      <c r="Q291" s="21" t="str">
        <f>IF(A291="","",IF(AND(ABS(I291-SUMIFS('MP내역(적극)'!G:G,'MP내역(적극)'!A:A,A291,'MP내역(적극)'!F:F,"Y"))&lt;0.001,ABS(H291-SUMIFS('MP내역(적극)'!G:G,'MP내역(적극)'!A:A,A291,'MP내역(적극)'!B:B,"&lt;&gt;합계"))&lt;0.001),"O","X"))</f>
        <v/>
      </c>
      <c r="R291" s="21" t="str">
        <f>IF(A291="","",IF(COUNTIFS('MP내역(적극)'!A:A,A291,'MP내역(적극)'!H:H,"X")=0,"O","X"))</f>
        <v/>
      </c>
      <c r="S291" s="20"/>
    </row>
    <row r="292" spans="11:19">
      <c r="K292" s="20"/>
      <c r="L292" s="21" t="str">
        <f t="shared" si="8"/>
        <v/>
      </c>
      <c r="M292" s="21" t="str">
        <f t="shared" si="9"/>
        <v/>
      </c>
      <c r="N292" s="21" t="str">
        <f>IF(A292="","",IFERROR(IF(J292&gt;VLOOKUP(A292,'포트변경내역(중립)'!A:J,10,0),"O","X"),""))</f>
        <v/>
      </c>
      <c r="O292" s="21" t="str">
        <f>IF(A292="","",COUNTIFS('MP내역(적극)'!$A:$A,A292)-COUNTIFS('MP내역(적극)'!$A:$A,A292,'MP내역(적극)'!$B:$B,"현금")-COUNTIFS('MP내역(적극)'!$A:$A,A292,'MP내역(적극)'!$B:$B,"예수금")-COUNTIFS('MP내역(적극)'!$A:$A,A292,'MP내역(적극)'!$B:$B,"예탁금")-COUNTIFS('MP내역(적극)'!$A:$A,A292,'MP내역(적극)'!$B:$B,"합계"))</f>
        <v/>
      </c>
      <c r="P292" s="21" t="str">
        <f>IF(A292="","",IF(COUNTIFS('MP내역(적극)'!A:A,A292,'MP내역(적극)'!G:G,"&gt;"&amp;$F$2,'MP내역(적극)'!D:D,"&lt;&gt;"&amp;$H$2,'MP내역(적극)'!D:D,"&lt;&gt;"&amp;$I$2,'MP내역(적극)'!B:B,"&lt;&gt;현금",'MP내역(적극)'!B:B,"&lt;&gt;합계")=0,"O","X"))</f>
        <v/>
      </c>
      <c r="Q292" s="21" t="str">
        <f>IF(A292="","",IF(AND(ABS(I292-SUMIFS('MP내역(적극)'!G:G,'MP내역(적극)'!A:A,A292,'MP내역(적극)'!F:F,"Y"))&lt;0.001,ABS(H292-SUMIFS('MP내역(적극)'!G:G,'MP내역(적극)'!A:A,A292,'MP내역(적극)'!B:B,"&lt;&gt;합계"))&lt;0.001),"O","X"))</f>
        <v/>
      </c>
      <c r="R292" s="21" t="str">
        <f>IF(A292="","",IF(COUNTIFS('MP내역(적극)'!A:A,A292,'MP내역(적극)'!H:H,"X")=0,"O","X"))</f>
        <v/>
      </c>
      <c r="S292" s="20"/>
    </row>
    <row r="293" spans="11:19">
      <c r="K293" s="20"/>
      <c r="L293" s="21" t="str">
        <f t="shared" si="8"/>
        <v/>
      </c>
      <c r="M293" s="21" t="str">
        <f t="shared" si="9"/>
        <v/>
      </c>
      <c r="N293" s="21" t="str">
        <f>IF(A293="","",IFERROR(IF(J293&gt;VLOOKUP(A293,'포트변경내역(중립)'!A:J,10,0),"O","X"),""))</f>
        <v/>
      </c>
      <c r="O293" s="21" t="str">
        <f>IF(A293="","",COUNTIFS('MP내역(적극)'!$A:$A,A293)-COUNTIFS('MP내역(적극)'!$A:$A,A293,'MP내역(적극)'!$B:$B,"현금")-COUNTIFS('MP내역(적극)'!$A:$A,A293,'MP내역(적극)'!$B:$B,"예수금")-COUNTIFS('MP내역(적극)'!$A:$A,A293,'MP내역(적극)'!$B:$B,"예탁금")-COUNTIFS('MP내역(적극)'!$A:$A,A293,'MP내역(적극)'!$B:$B,"합계"))</f>
        <v/>
      </c>
      <c r="P293" s="21" t="str">
        <f>IF(A293="","",IF(COUNTIFS('MP내역(적극)'!A:A,A293,'MP내역(적극)'!G:G,"&gt;"&amp;$F$2,'MP내역(적극)'!D:D,"&lt;&gt;"&amp;$H$2,'MP내역(적극)'!D:D,"&lt;&gt;"&amp;$I$2,'MP내역(적극)'!B:B,"&lt;&gt;현금",'MP내역(적극)'!B:B,"&lt;&gt;합계")=0,"O","X"))</f>
        <v/>
      </c>
      <c r="Q293" s="21" t="str">
        <f>IF(A293="","",IF(AND(ABS(I293-SUMIFS('MP내역(적극)'!G:G,'MP내역(적극)'!A:A,A293,'MP내역(적극)'!F:F,"Y"))&lt;0.001,ABS(H293-SUMIFS('MP내역(적극)'!G:G,'MP내역(적극)'!A:A,A293,'MP내역(적극)'!B:B,"&lt;&gt;합계"))&lt;0.001),"O","X"))</f>
        <v/>
      </c>
      <c r="R293" s="21" t="str">
        <f>IF(A293="","",IF(COUNTIFS('MP내역(적극)'!A:A,A293,'MP내역(적극)'!H:H,"X")=0,"O","X"))</f>
        <v/>
      </c>
      <c r="S293" s="20"/>
    </row>
    <row r="294" spans="11:19">
      <c r="K294" s="20"/>
      <c r="L294" s="21" t="str">
        <f t="shared" si="8"/>
        <v/>
      </c>
      <c r="M294" s="21" t="str">
        <f t="shared" si="9"/>
        <v/>
      </c>
      <c r="N294" s="21" t="str">
        <f>IF(A294="","",IFERROR(IF(J294&gt;VLOOKUP(A294,'포트변경내역(중립)'!A:J,10,0),"O","X"),""))</f>
        <v/>
      </c>
      <c r="O294" s="21" t="str">
        <f>IF(A294="","",COUNTIFS('MP내역(적극)'!$A:$A,A294)-COUNTIFS('MP내역(적극)'!$A:$A,A294,'MP내역(적극)'!$B:$B,"현금")-COUNTIFS('MP내역(적극)'!$A:$A,A294,'MP내역(적극)'!$B:$B,"예수금")-COUNTIFS('MP내역(적극)'!$A:$A,A294,'MP내역(적극)'!$B:$B,"예탁금")-COUNTIFS('MP내역(적극)'!$A:$A,A294,'MP내역(적극)'!$B:$B,"합계"))</f>
        <v/>
      </c>
      <c r="P294" s="21" t="str">
        <f>IF(A294="","",IF(COUNTIFS('MP내역(적극)'!A:A,A294,'MP내역(적극)'!G:G,"&gt;"&amp;$F$2,'MP내역(적극)'!D:D,"&lt;&gt;"&amp;$H$2,'MP내역(적극)'!D:D,"&lt;&gt;"&amp;$I$2,'MP내역(적극)'!B:B,"&lt;&gt;현금",'MP내역(적극)'!B:B,"&lt;&gt;합계")=0,"O","X"))</f>
        <v/>
      </c>
      <c r="Q294" s="21" t="str">
        <f>IF(A294="","",IF(AND(ABS(I294-SUMIFS('MP내역(적극)'!G:G,'MP내역(적극)'!A:A,A294,'MP내역(적극)'!F:F,"Y"))&lt;0.001,ABS(H294-SUMIFS('MP내역(적극)'!G:G,'MP내역(적극)'!A:A,A294,'MP내역(적극)'!B:B,"&lt;&gt;합계"))&lt;0.001),"O","X"))</f>
        <v/>
      </c>
      <c r="R294" s="21" t="str">
        <f>IF(A294="","",IF(COUNTIFS('MP내역(적극)'!A:A,A294,'MP내역(적극)'!H:H,"X")=0,"O","X"))</f>
        <v/>
      </c>
      <c r="S294" s="20"/>
    </row>
    <row r="295" spans="11:19">
      <c r="K295" s="20"/>
      <c r="L295" s="21" t="str">
        <f t="shared" si="8"/>
        <v/>
      </c>
      <c r="M295" s="21" t="str">
        <f t="shared" si="9"/>
        <v/>
      </c>
      <c r="N295" s="21" t="str">
        <f>IF(A295="","",IFERROR(IF(J295&gt;VLOOKUP(A295,'포트변경내역(중립)'!A:J,10,0),"O","X"),""))</f>
        <v/>
      </c>
      <c r="O295" s="21" t="str">
        <f>IF(A295="","",COUNTIFS('MP내역(적극)'!$A:$A,A295)-COUNTIFS('MP내역(적극)'!$A:$A,A295,'MP내역(적극)'!$B:$B,"현금")-COUNTIFS('MP내역(적극)'!$A:$A,A295,'MP내역(적극)'!$B:$B,"예수금")-COUNTIFS('MP내역(적극)'!$A:$A,A295,'MP내역(적극)'!$B:$B,"예탁금")-COUNTIFS('MP내역(적극)'!$A:$A,A295,'MP내역(적극)'!$B:$B,"합계"))</f>
        <v/>
      </c>
      <c r="P295" s="21" t="str">
        <f>IF(A295="","",IF(COUNTIFS('MP내역(적극)'!A:A,A295,'MP내역(적극)'!G:G,"&gt;"&amp;$F$2,'MP내역(적극)'!D:D,"&lt;&gt;"&amp;$H$2,'MP내역(적극)'!D:D,"&lt;&gt;"&amp;$I$2,'MP내역(적극)'!B:B,"&lt;&gt;현금",'MP내역(적극)'!B:B,"&lt;&gt;합계")=0,"O","X"))</f>
        <v/>
      </c>
      <c r="Q295" s="21" t="str">
        <f>IF(A295="","",IF(AND(ABS(I295-SUMIFS('MP내역(적극)'!G:G,'MP내역(적극)'!A:A,A295,'MP내역(적극)'!F:F,"Y"))&lt;0.001,ABS(H295-SUMIFS('MP내역(적극)'!G:G,'MP내역(적극)'!A:A,A295,'MP내역(적극)'!B:B,"&lt;&gt;합계"))&lt;0.001),"O","X"))</f>
        <v/>
      </c>
      <c r="R295" s="21" t="str">
        <f>IF(A295="","",IF(COUNTIFS('MP내역(적극)'!A:A,A295,'MP내역(적극)'!H:H,"X")=0,"O","X"))</f>
        <v/>
      </c>
      <c r="S295" s="20"/>
    </row>
    <row r="296" spans="11:19">
      <c r="K296" s="20"/>
      <c r="L296" s="21" t="str">
        <f t="shared" si="8"/>
        <v/>
      </c>
      <c r="M296" s="21" t="str">
        <f t="shared" si="9"/>
        <v/>
      </c>
      <c r="N296" s="21" t="str">
        <f>IF(A296="","",IFERROR(IF(J296&gt;VLOOKUP(A296,'포트변경내역(중립)'!A:J,10,0),"O","X"),""))</f>
        <v/>
      </c>
      <c r="O296" s="21" t="str">
        <f>IF(A296="","",COUNTIFS('MP내역(적극)'!$A:$A,A296)-COUNTIFS('MP내역(적극)'!$A:$A,A296,'MP내역(적극)'!$B:$B,"현금")-COUNTIFS('MP내역(적극)'!$A:$A,A296,'MP내역(적극)'!$B:$B,"예수금")-COUNTIFS('MP내역(적극)'!$A:$A,A296,'MP내역(적극)'!$B:$B,"예탁금")-COUNTIFS('MP내역(적극)'!$A:$A,A296,'MP내역(적극)'!$B:$B,"합계"))</f>
        <v/>
      </c>
      <c r="P296" s="21" t="str">
        <f>IF(A296="","",IF(COUNTIFS('MP내역(적극)'!A:A,A296,'MP내역(적극)'!G:G,"&gt;"&amp;$F$2,'MP내역(적극)'!D:D,"&lt;&gt;"&amp;$H$2,'MP내역(적극)'!D:D,"&lt;&gt;"&amp;$I$2,'MP내역(적극)'!B:B,"&lt;&gt;현금",'MP내역(적극)'!B:B,"&lt;&gt;합계")=0,"O","X"))</f>
        <v/>
      </c>
      <c r="Q296" s="21" t="str">
        <f>IF(A296="","",IF(AND(ABS(I296-SUMIFS('MP내역(적극)'!G:G,'MP내역(적극)'!A:A,A296,'MP내역(적극)'!F:F,"Y"))&lt;0.001,ABS(H296-SUMIFS('MP내역(적극)'!G:G,'MP내역(적극)'!A:A,A296,'MP내역(적극)'!B:B,"&lt;&gt;합계"))&lt;0.001),"O","X"))</f>
        <v/>
      </c>
      <c r="R296" s="21" t="str">
        <f>IF(A296="","",IF(COUNTIFS('MP내역(적극)'!A:A,A296,'MP내역(적극)'!H:H,"X")=0,"O","X"))</f>
        <v/>
      </c>
      <c r="S296" s="20"/>
    </row>
    <row r="297" spans="11:19">
      <c r="K297" s="20"/>
      <c r="L297" s="21" t="str">
        <f t="shared" si="8"/>
        <v/>
      </c>
      <c r="M297" s="21" t="str">
        <f t="shared" si="9"/>
        <v/>
      </c>
      <c r="N297" s="21" t="str">
        <f>IF(A297="","",IFERROR(IF(J297&gt;VLOOKUP(A297,'포트변경내역(중립)'!A:J,10,0),"O","X"),""))</f>
        <v/>
      </c>
      <c r="O297" s="21" t="str">
        <f>IF(A297="","",COUNTIFS('MP내역(적극)'!$A:$A,A297)-COUNTIFS('MP내역(적극)'!$A:$A,A297,'MP내역(적극)'!$B:$B,"현금")-COUNTIFS('MP내역(적극)'!$A:$A,A297,'MP내역(적극)'!$B:$B,"예수금")-COUNTIFS('MP내역(적극)'!$A:$A,A297,'MP내역(적극)'!$B:$B,"예탁금")-COUNTIFS('MP내역(적극)'!$A:$A,A297,'MP내역(적극)'!$B:$B,"합계"))</f>
        <v/>
      </c>
      <c r="P297" s="21" t="str">
        <f>IF(A297="","",IF(COUNTIFS('MP내역(적극)'!A:A,A297,'MP내역(적극)'!G:G,"&gt;"&amp;$F$2,'MP내역(적극)'!D:D,"&lt;&gt;"&amp;$H$2,'MP내역(적극)'!D:D,"&lt;&gt;"&amp;$I$2,'MP내역(적극)'!B:B,"&lt;&gt;현금",'MP내역(적극)'!B:B,"&lt;&gt;합계")=0,"O","X"))</f>
        <v/>
      </c>
      <c r="Q297" s="21" t="str">
        <f>IF(A297="","",IF(AND(ABS(I297-SUMIFS('MP내역(적극)'!G:G,'MP내역(적극)'!A:A,A297,'MP내역(적극)'!F:F,"Y"))&lt;0.001,ABS(H297-SUMIFS('MP내역(적극)'!G:G,'MP내역(적극)'!A:A,A297,'MP내역(적극)'!B:B,"&lt;&gt;합계"))&lt;0.001),"O","X"))</f>
        <v/>
      </c>
      <c r="R297" s="21" t="str">
        <f>IF(A297="","",IF(COUNTIFS('MP내역(적극)'!A:A,A297,'MP내역(적극)'!H:H,"X")=0,"O","X"))</f>
        <v/>
      </c>
      <c r="S297" s="20"/>
    </row>
    <row r="298" spans="11:19">
      <c r="K298" s="20"/>
      <c r="L298" s="21" t="str">
        <f t="shared" si="8"/>
        <v/>
      </c>
      <c r="M298" s="21" t="str">
        <f t="shared" si="9"/>
        <v/>
      </c>
      <c r="N298" s="21" t="str">
        <f>IF(A298="","",IFERROR(IF(J298&gt;VLOOKUP(A298,'포트변경내역(중립)'!A:J,10,0),"O","X"),""))</f>
        <v/>
      </c>
      <c r="O298" s="21" t="str">
        <f>IF(A298="","",COUNTIFS('MP내역(적극)'!$A:$A,A298)-COUNTIFS('MP내역(적극)'!$A:$A,A298,'MP내역(적극)'!$B:$B,"현금")-COUNTIFS('MP내역(적극)'!$A:$A,A298,'MP내역(적극)'!$B:$B,"예수금")-COUNTIFS('MP내역(적극)'!$A:$A,A298,'MP내역(적극)'!$B:$B,"예탁금")-COUNTIFS('MP내역(적극)'!$A:$A,A298,'MP내역(적극)'!$B:$B,"합계"))</f>
        <v/>
      </c>
      <c r="P298" s="21" t="str">
        <f>IF(A298="","",IF(COUNTIFS('MP내역(적극)'!A:A,A298,'MP내역(적극)'!G:G,"&gt;"&amp;$F$2,'MP내역(적극)'!D:D,"&lt;&gt;"&amp;$H$2,'MP내역(적극)'!D:D,"&lt;&gt;"&amp;$I$2,'MP내역(적극)'!B:B,"&lt;&gt;현금",'MP내역(적극)'!B:B,"&lt;&gt;합계")=0,"O","X"))</f>
        <v/>
      </c>
      <c r="Q298" s="21" t="str">
        <f>IF(A298="","",IF(AND(ABS(I298-SUMIFS('MP내역(적극)'!G:G,'MP내역(적극)'!A:A,A298,'MP내역(적극)'!F:F,"Y"))&lt;0.001,ABS(H298-SUMIFS('MP내역(적극)'!G:G,'MP내역(적극)'!A:A,A298,'MP내역(적극)'!B:B,"&lt;&gt;합계"))&lt;0.001),"O","X"))</f>
        <v/>
      </c>
      <c r="R298" s="21" t="str">
        <f>IF(A298="","",IF(COUNTIFS('MP내역(적극)'!A:A,A298,'MP내역(적극)'!H:H,"X")=0,"O","X"))</f>
        <v/>
      </c>
      <c r="S298" s="20"/>
    </row>
    <row r="299" spans="11:19">
      <c r="K299" s="20"/>
      <c r="L299" s="21" t="str">
        <f t="shared" si="8"/>
        <v/>
      </c>
      <c r="M299" s="21" t="str">
        <f t="shared" si="9"/>
        <v/>
      </c>
      <c r="N299" s="21" t="str">
        <f>IF(A299="","",IFERROR(IF(J299&gt;VLOOKUP(A299,'포트변경내역(중립)'!A:J,10,0),"O","X"),""))</f>
        <v/>
      </c>
      <c r="O299" s="21" t="str">
        <f>IF(A299="","",COUNTIFS('MP내역(적극)'!$A:$A,A299)-COUNTIFS('MP내역(적극)'!$A:$A,A299,'MP내역(적극)'!$B:$B,"현금")-COUNTIFS('MP내역(적극)'!$A:$A,A299,'MP내역(적극)'!$B:$B,"예수금")-COUNTIFS('MP내역(적극)'!$A:$A,A299,'MP내역(적극)'!$B:$B,"예탁금")-COUNTIFS('MP내역(적극)'!$A:$A,A299,'MP내역(적극)'!$B:$B,"합계"))</f>
        <v/>
      </c>
      <c r="P299" s="21" t="str">
        <f>IF(A299="","",IF(COUNTIFS('MP내역(적극)'!A:A,A299,'MP내역(적극)'!G:G,"&gt;"&amp;$F$2,'MP내역(적극)'!D:D,"&lt;&gt;"&amp;$H$2,'MP내역(적극)'!D:D,"&lt;&gt;"&amp;$I$2,'MP내역(적극)'!B:B,"&lt;&gt;현금",'MP내역(적극)'!B:B,"&lt;&gt;합계")=0,"O","X"))</f>
        <v/>
      </c>
      <c r="Q299" s="21" t="str">
        <f>IF(A299="","",IF(AND(ABS(I299-SUMIFS('MP내역(적극)'!G:G,'MP내역(적극)'!A:A,A299,'MP내역(적극)'!F:F,"Y"))&lt;0.001,ABS(H299-SUMIFS('MP내역(적극)'!G:G,'MP내역(적극)'!A:A,A299,'MP내역(적극)'!B:B,"&lt;&gt;합계"))&lt;0.001),"O","X"))</f>
        <v/>
      </c>
      <c r="R299" s="21" t="str">
        <f>IF(A299="","",IF(COUNTIFS('MP내역(적극)'!A:A,A299,'MP내역(적극)'!H:H,"X")=0,"O","X"))</f>
        <v/>
      </c>
      <c r="S299" s="20"/>
    </row>
    <row r="300" spans="11:19">
      <c r="K300" s="20"/>
      <c r="L300" s="21" t="str">
        <f t="shared" si="8"/>
        <v/>
      </c>
      <c r="M300" s="21" t="str">
        <f t="shared" si="9"/>
        <v/>
      </c>
      <c r="N300" s="21" t="str">
        <f>IF(A300="","",IFERROR(IF(J300&gt;VLOOKUP(A300,'포트변경내역(중립)'!A:J,10,0),"O","X"),""))</f>
        <v/>
      </c>
      <c r="O300" s="21" t="str">
        <f>IF(A300="","",COUNTIFS('MP내역(적극)'!$A:$A,A300)-COUNTIFS('MP내역(적극)'!$A:$A,A300,'MP내역(적극)'!$B:$B,"현금")-COUNTIFS('MP내역(적극)'!$A:$A,A300,'MP내역(적극)'!$B:$B,"예수금")-COUNTIFS('MP내역(적극)'!$A:$A,A300,'MP내역(적극)'!$B:$B,"예탁금")-COUNTIFS('MP내역(적극)'!$A:$A,A300,'MP내역(적극)'!$B:$B,"합계"))</f>
        <v/>
      </c>
      <c r="P300" s="21" t="str">
        <f>IF(A300="","",IF(COUNTIFS('MP내역(적극)'!A:A,A300,'MP내역(적극)'!G:G,"&gt;"&amp;$F$2,'MP내역(적극)'!D:D,"&lt;&gt;"&amp;$H$2,'MP내역(적극)'!D:D,"&lt;&gt;"&amp;$I$2,'MP내역(적극)'!B:B,"&lt;&gt;현금",'MP내역(적극)'!B:B,"&lt;&gt;합계")=0,"O","X"))</f>
        <v/>
      </c>
      <c r="Q300" s="21" t="str">
        <f>IF(A300="","",IF(AND(ABS(I300-SUMIFS('MP내역(적극)'!G:G,'MP내역(적극)'!A:A,A300,'MP내역(적극)'!F:F,"Y"))&lt;0.001,ABS(H300-SUMIFS('MP내역(적극)'!G:G,'MP내역(적극)'!A:A,A300,'MP내역(적극)'!B:B,"&lt;&gt;합계"))&lt;0.001),"O","X"))</f>
        <v/>
      </c>
      <c r="R300" s="21" t="str">
        <f>IF(A300="","",IF(COUNTIFS('MP내역(적극)'!A:A,A300,'MP내역(적극)'!H:H,"X")=0,"O","X"))</f>
        <v/>
      </c>
      <c r="S300" s="20"/>
    </row>
    <row r="301" spans="11:19">
      <c r="K301" s="20"/>
      <c r="L301" s="21" t="str">
        <f t="shared" si="8"/>
        <v/>
      </c>
      <c r="M301" s="21" t="str">
        <f t="shared" si="9"/>
        <v/>
      </c>
      <c r="N301" s="21" t="str">
        <f>IF(A301="","",IFERROR(IF(J301&gt;VLOOKUP(A301,'포트변경내역(중립)'!A:J,10,0),"O","X"),""))</f>
        <v/>
      </c>
      <c r="O301" s="21" t="str">
        <f>IF(A301="","",COUNTIFS('MP내역(적극)'!$A:$A,A301)-COUNTIFS('MP내역(적극)'!$A:$A,A301,'MP내역(적극)'!$B:$B,"현금")-COUNTIFS('MP내역(적극)'!$A:$A,A301,'MP내역(적극)'!$B:$B,"예수금")-COUNTIFS('MP내역(적극)'!$A:$A,A301,'MP내역(적극)'!$B:$B,"예탁금")-COUNTIFS('MP내역(적극)'!$A:$A,A301,'MP내역(적극)'!$B:$B,"합계"))</f>
        <v/>
      </c>
      <c r="P301" s="21" t="str">
        <f>IF(A301="","",IF(COUNTIFS('MP내역(적극)'!A:A,A301,'MP내역(적극)'!G:G,"&gt;"&amp;$F$2,'MP내역(적극)'!D:D,"&lt;&gt;"&amp;$H$2,'MP내역(적극)'!D:D,"&lt;&gt;"&amp;$I$2,'MP내역(적극)'!B:B,"&lt;&gt;현금",'MP내역(적극)'!B:B,"&lt;&gt;합계")=0,"O","X"))</f>
        <v/>
      </c>
      <c r="Q301" s="21" t="str">
        <f>IF(A301="","",IF(AND(ABS(I301-SUMIFS('MP내역(적극)'!G:G,'MP내역(적극)'!A:A,A301,'MP내역(적극)'!F:F,"Y"))&lt;0.001,ABS(H301-SUMIFS('MP내역(적극)'!G:G,'MP내역(적극)'!A:A,A301,'MP내역(적극)'!B:B,"&lt;&gt;합계"))&lt;0.001),"O","X"))</f>
        <v/>
      </c>
      <c r="R301" s="21" t="str">
        <f>IF(A301="","",IF(COUNTIFS('MP내역(적극)'!A:A,A301,'MP내역(적극)'!H:H,"X")=0,"O","X"))</f>
        <v/>
      </c>
      <c r="S301" s="20"/>
    </row>
    <row r="302" spans="11:19">
      <c r="K302" s="20"/>
      <c r="L302" s="21" t="str">
        <f t="shared" si="8"/>
        <v/>
      </c>
      <c r="M302" s="21" t="str">
        <f t="shared" si="9"/>
        <v/>
      </c>
      <c r="N302" s="21" t="str">
        <f>IF(A302="","",IFERROR(IF(J302&gt;VLOOKUP(A302,'포트변경내역(중립)'!A:J,10,0),"O","X"),""))</f>
        <v/>
      </c>
      <c r="O302" s="21" t="str">
        <f>IF(A302="","",COUNTIFS('MP내역(적극)'!$A:$A,A302)-COUNTIFS('MP내역(적극)'!$A:$A,A302,'MP내역(적극)'!$B:$B,"현금")-COUNTIFS('MP내역(적극)'!$A:$A,A302,'MP내역(적극)'!$B:$B,"예수금")-COUNTIFS('MP내역(적극)'!$A:$A,A302,'MP내역(적극)'!$B:$B,"예탁금")-COUNTIFS('MP내역(적극)'!$A:$A,A302,'MP내역(적극)'!$B:$B,"합계"))</f>
        <v/>
      </c>
      <c r="P302" s="21" t="str">
        <f>IF(A302="","",IF(COUNTIFS('MP내역(적극)'!A:A,A302,'MP내역(적극)'!G:G,"&gt;"&amp;$F$2,'MP내역(적극)'!D:D,"&lt;&gt;"&amp;$H$2,'MP내역(적극)'!D:D,"&lt;&gt;"&amp;$I$2,'MP내역(적극)'!B:B,"&lt;&gt;현금",'MP내역(적극)'!B:B,"&lt;&gt;합계")=0,"O","X"))</f>
        <v/>
      </c>
      <c r="Q302" s="21" t="str">
        <f>IF(A302="","",IF(AND(ABS(I302-SUMIFS('MP내역(적극)'!G:G,'MP내역(적극)'!A:A,A302,'MP내역(적극)'!F:F,"Y"))&lt;0.001,ABS(H302-SUMIFS('MP내역(적극)'!G:G,'MP내역(적극)'!A:A,A302,'MP내역(적극)'!B:B,"&lt;&gt;합계"))&lt;0.001),"O","X"))</f>
        <v/>
      </c>
      <c r="R302" s="21" t="str">
        <f>IF(A302="","",IF(COUNTIFS('MP내역(적극)'!A:A,A302,'MP내역(적극)'!H:H,"X")=0,"O","X"))</f>
        <v/>
      </c>
      <c r="S302" s="20"/>
    </row>
    <row r="303" spans="11:19">
      <c r="K303" s="20"/>
      <c r="L303" s="21" t="str">
        <f t="shared" si="8"/>
        <v/>
      </c>
      <c r="M303" s="21" t="str">
        <f t="shared" si="9"/>
        <v/>
      </c>
      <c r="N303" s="21" t="str">
        <f>IF(A303="","",IFERROR(IF(J303&gt;VLOOKUP(A303,'포트변경내역(중립)'!A:J,10,0),"O","X"),""))</f>
        <v/>
      </c>
      <c r="O303" s="21" t="str">
        <f>IF(A303="","",COUNTIFS('MP내역(적극)'!$A:$A,A303)-COUNTIFS('MP내역(적극)'!$A:$A,A303,'MP내역(적극)'!$B:$B,"현금")-COUNTIFS('MP내역(적극)'!$A:$A,A303,'MP내역(적극)'!$B:$B,"예수금")-COUNTIFS('MP내역(적극)'!$A:$A,A303,'MP내역(적극)'!$B:$B,"예탁금")-COUNTIFS('MP내역(적극)'!$A:$A,A303,'MP내역(적극)'!$B:$B,"합계"))</f>
        <v/>
      </c>
      <c r="P303" s="21" t="str">
        <f>IF(A303="","",IF(COUNTIFS('MP내역(적극)'!A:A,A303,'MP내역(적극)'!G:G,"&gt;"&amp;$F$2,'MP내역(적극)'!D:D,"&lt;&gt;"&amp;$H$2,'MP내역(적극)'!D:D,"&lt;&gt;"&amp;$I$2,'MP내역(적극)'!B:B,"&lt;&gt;현금",'MP내역(적극)'!B:B,"&lt;&gt;합계")=0,"O","X"))</f>
        <v/>
      </c>
      <c r="Q303" s="21" t="str">
        <f>IF(A303="","",IF(AND(ABS(I303-SUMIFS('MP내역(적극)'!G:G,'MP내역(적극)'!A:A,A303,'MP내역(적극)'!F:F,"Y"))&lt;0.001,ABS(H303-SUMIFS('MP내역(적극)'!G:G,'MP내역(적극)'!A:A,A303,'MP내역(적극)'!B:B,"&lt;&gt;합계"))&lt;0.001),"O","X"))</f>
        <v/>
      </c>
      <c r="R303" s="21" t="str">
        <f>IF(A303="","",IF(COUNTIFS('MP내역(적극)'!A:A,A303,'MP내역(적극)'!H:H,"X")=0,"O","X"))</f>
        <v/>
      </c>
      <c r="S303" s="20"/>
    </row>
    <row r="304" spans="11:19">
      <c r="K304" s="20"/>
      <c r="L304" s="21" t="str">
        <f t="shared" si="8"/>
        <v/>
      </c>
      <c r="M304" s="21" t="str">
        <f t="shared" si="9"/>
        <v/>
      </c>
      <c r="N304" s="21" t="str">
        <f>IF(A304="","",IFERROR(IF(J304&gt;VLOOKUP(A304,'포트변경내역(중립)'!A:J,10,0),"O","X"),""))</f>
        <v/>
      </c>
      <c r="O304" s="21" t="str">
        <f>IF(A304="","",COUNTIFS('MP내역(적극)'!$A:$A,A304)-COUNTIFS('MP내역(적극)'!$A:$A,A304,'MP내역(적극)'!$B:$B,"현금")-COUNTIFS('MP내역(적극)'!$A:$A,A304,'MP내역(적극)'!$B:$B,"예수금")-COUNTIFS('MP내역(적극)'!$A:$A,A304,'MP내역(적극)'!$B:$B,"예탁금")-COUNTIFS('MP내역(적극)'!$A:$A,A304,'MP내역(적극)'!$B:$B,"합계"))</f>
        <v/>
      </c>
      <c r="P304" s="21" t="str">
        <f>IF(A304="","",IF(COUNTIFS('MP내역(적극)'!A:A,A304,'MP내역(적극)'!G:G,"&gt;"&amp;$F$2,'MP내역(적극)'!D:D,"&lt;&gt;"&amp;$H$2,'MP내역(적극)'!D:D,"&lt;&gt;"&amp;$I$2,'MP내역(적극)'!B:B,"&lt;&gt;현금",'MP내역(적극)'!B:B,"&lt;&gt;합계")=0,"O","X"))</f>
        <v/>
      </c>
      <c r="Q304" s="21" t="str">
        <f>IF(A304="","",IF(AND(ABS(I304-SUMIFS('MP내역(적극)'!G:G,'MP내역(적극)'!A:A,A304,'MP내역(적극)'!F:F,"Y"))&lt;0.001,ABS(H304-SUMIFS('MP내역(적극)'!G:G,'MP내역(적극)'!A:A,A304,'MP내역(적극)'!B:B,"&lt;&gt;합계"))&lt;0.001),"O","X"))</f>
        <v/>
      </c>
      <c r="R304" s="21" t="str">
        <f>IF(A304="","",IF(COUNTIFS('MP내역(적극)'!A:A,A304,'MP내역(적극)'!H:H,"X")=0,"O","X"))</f>
        <v/>
      </c>
      <c r="S304" s="20"/>
    </row>
    <row r="305" spans="11:19">
      <c r="K305" s="20"/>
      <c r="L305" s="21" t="str">
        <f t="shared" si="8"/>
        <v/>
      </c>
      <c r="M305" s="21" t="str">
        <f t="shared" si="9"/>
        <v/>
      </c>
      <c r="N305" s="21" t="str">
        <f>IF(A305="","",IFERROR(IF(J305&gt;VLOOKUP(A305,'포트변경내역(중립)'!A:J,10,0),"O","X"),""))</f>
        <v/>
      </c>
      <c r="O305" s="21" t="str">
        <f>IF(A305="","",COUNTIFS('MP내역(적극)'!$A:$A,A305)-COUNTIFS('MP내역(적극)'!$A:$A,A305,'MP내역(적극)'!$B:$B,"현금")-COUNTIFS('MP내역(적극)'!$A:$A,A305,'MP내역(적극)'!$B:$B,"예수금")-COUNTIFS('MP내역(적극)'!$A:$A,A305,'MP내역(적극)'!$B:$B,"예탁금")-COUNTIFS('MP내역(적극)'!$A:$A,A305,'MP내역(적극)'!$B:$B,"합계"))</f>
        <v/>
      </c>
      <c r="P305" s="21" t="str">
        <f>IF(A305="","",IF(COUNTIFS('MP내역(적극)'!A:A,A305,'MP내역(적극)'!G:G,"&gt;"&amp;$F$2,'MP내역(적극)'!D:D,"&lt;&gt;"&amp;$H$2,'MP내역(적극)'!D:D,"&lt;&gt;"&amp;$I$2,'MP내역(적극)'!B:B,"&lt;&gt;현금",'MP내역(적극)'!B:B,"&lt;&gt;합계")=0,"O","X"))</f>
        <v/>
      </c>
      <c r="Q305" s="21" t="str">
        <f>IF(A305="","",IF(AND(ABS(I305-SUMIFS('MP내역(적극)'!G:G,'MP내역(적극)'!A:A,A305,'MP내역(적극)'!F:F,"Y"))&lt;0.001,ABS(H305-SUMIFS('MP내역(적극)'!G:G,'MP내역(적극)'!A:A,A305,'MP내역(적극)'!B:B,"&lt;&gt;합계"))&lt;0.001),"O","X"))</f>
        <v/>
      </c>
      <c r="R305" s="21" t="str">
        <f>IF(A305="","",IF(COUNTIFS('MP내역(적극)'!A:A,A305,'MP내역(적극)'!H:H,"X")=0,"O","X"))</f>
        <v/>
      </c>
      <c r="S305" s="20"/>
    </row>
    <row r="306" spans="11:19">
      <c r="K306" s="20"/>
      <c r="L306" s="21" t="str">
        <f t="shared" si="8"/>
        <v/>
      </c>
      <c r="M306" s="21" t="str">
        <f t="shared" si="9"/>
        <v/>
      </c>
      <c r="N306" s="21" t="str">
        <f>IF(A306="","",IFERROR(IF(J306&gt;VLOOKUP(A306,'포트변경내역(중립)'!A:J,10,0),"O","X"),""))</f>
        <v/>
      </c>
      <c r="O306" s="21" t="str">
        <f>IF(A306="","",COUNTIFS('MP내역(적극)'!$A:$A,A306)-COUNTIFS('MP내역(적극)'!$A:$A,A306,'MP내역(적극)'!$B:$B,"현금")-COUNTIFS('MP내역(적극)'!$A:$A,A306,'MP내역(적극)'!$B:$B,"예수금")-COUNTIFS('MP내역(적극)'!$A:$A,A306,'MP내역(적극)'!$B:$B,"예탁금")-COUNTIFS('MP내역(적극)'!$A:$A,A306,'MP내역(적극)'!$B:$B,"합계"))</f>
        <v/>
      </c>
      <c r="P306" s="21" t="str">
        <f>IF(A306="","",IF(COUNTIFS('MP내역(적극)'!A:A,A306,'MP내역(적극)'!G:G,"&gt;"&amp;$F$2,'MP내역(적극)'!D:D,"&lt;&gt;"&amp;$H$2,'MP내역(적극)'!D:D,"&lt;&gt;"&amp;$I$2,'MP내역(적극)'!B:B,"&lt;&gt;현금",'MP내역(적극)'!B:B,"&lt;&gt;합계")=0,"O","X"))</f>
        <v/>
      </c>
      <c r="Q306" s="21" t="str">
        <f>IF(A306="","",IF(AND(ABS(I306-SUMIFS('MP내역(적극)'!G:G,'MP내역(적극)'!A:A,A306,'MP내역(적극)'!F:F,"Y"))&lt;0.001,ABS(H306-SUMIFS('MP내역(적극)'!G:G,'MP내역(적극)'!A:A,A306,'MP내역(적극)'!B:B,"&lt;&gt;합계"))&lt;0.001),"O","X"))</f>
        <v/>
      </c>
      <c r="R306" s="21" t="str">
        <f>IF(A306="","",IF(COUNTIFS('MP내역(적극)'!A:A,A306,'MP내역(적극)'!H:H,"X")=0,"O","X"))</f>
        <v/>
      </c>
      <c r="S306" s="20"/>
    </row>
    <row r="307" spans="11:19">
      <c r="K307" s="20"/>
      <c r="L307" s="21" t="str">
        <f t="shared" si="8"/>
        <v/>
      </c>
      <c r="M307" s="21" t="str">
        <f t="shared" si="9"/>
        <v/>
      </c>
      <c r="N307" s="21" t="str">
        <f>IF(A307="","",IFERROR(IF(J307&gt;VLOOKUP(A307,'포트변경내역(중립)'!A:J,10,0),"O","X"),""))</f>
        <v/>
      </c>
      <c r="O307" s="21" t="str">
        <f>IF(A307="","",COUNTIFS('MP내역(적극)'!$A:$A,A307)-COUNTIFS('MP내역(적극)'!$A:$A,A307,'MP내역(적극)'!$B:$B,"현금")-COUNTIFS('MP내역(적극)'!$A:$A,A307,'MP내역(적극)'!$B:$B,"예수금")-COUNTIFS('MP내역(적극)'!$A:$A,A307,'MP내역(적극)'!$B:$B,"예탁금")-COUNTIFS('MP내역(적극)'!$A:$A,A307,'MP내역(적극)'!$B:$B,"합계"))</f>
        <v/>
      </c>
      <c r="P307" s="21" t="str">
        <f>IF(A307="","",IF(COUNTIFS('MP내역(적극)'!A:A,A307,'MP내역(적극)'!G:G,"&gt;"&amp;$F$2,'MP내역(적극)'!D:D,"&lt;&gt;"&amp;$H$2,'MP내역(적극)'!D:D,"&lt;&gt;"&amp;$I$2,'MP내역(적극)'!B:B,"&lt;&gt;현금",'MP내역(적극)'!B:B,"&lt;&gt;합계")=0,"O","X"))</f>
        <v/>
      </c>
      <c r="Q307" s="21" t="str">
        <f>IF(A307="","",IF(AND(ABS(I307-SUMIFS('MP내역(적극)'!G:G,'MP내역(적극)'!A:A,A307,'MP내역(적극)'!F:F,"Y"))&lt;0.001,ABS(H307-SUMIFS('MP내역(적극)'!G:G,'MP내역(적극)'!A:A,A307,'MP내역(적극)'!B:B,"&lt;&gt;합계"))&lt;0.001),"O","X"))</f>
        <v/>
      </c>
      <c r="R307" s="21" t="str">
        <f>IF(A307="","",IF(COUNTIFS('MP내역(적극)'!A:A,A307,'MP내역(적극)'!H:H,"X")=0,"O","X"))</f>
        <v/>
      </c>
      <c r="S307" s="20"/>
    </row>
    <row r="308" spans="11:19">
      <c r="K308" s="20"/>
      <c r="L308" s="21"/>
      <c r="S308" s="20"/>
    </row>
    <row r="309" spans="11:19">
      <c r="K309" s="20"/>
      <c r="L309" s="21"/>
      <c r="S309" s="20"/>
    </row>
    <row r="310" spans="11:19">
      <c r="K310" s="20"/>
      <c r="L310" s="21"/>
      <c r="S310" s="20"/>
    </row>
    <row r="311" spans="11:19">
      <c r="K311" s="20"/>
      <c r="L311" s="21"/>
      <c r="S311" s="20"/>
    </row>
    <row r="312" spans="11:19">
      <c r="K312" s="20"/>
      <c r="L312" s="21"/>
      <c r="S312" s="20"/>
    </row>
    <row r="313" spans="11:19">
      <c r="K313" s="20"/>
      <c r="L313" s="21"/>
      <c r="S313" s="20"/>
    </row>
  </sheetData>
  <mergeCells count="7">
    <mergeCell ref="V4:V5"/>
    <mergeCell ref="K4:K5"/>
    <mergeCell ref="L4:L5"/>
    <mergeCell ref="M4:M5"/>
    <mergeCell ref="N4:N5"/>
    <mergeCell ref="O4:Q4"/>
    <mergeCell ref="R4:U4"/>
  </mergeCells>
  <phoneticPr fontId="1" type="noConversion"/>
  <pageMargins left="0.7" right="0.7" top="0.75" bottom="0.75" header="0.3" footer="0.3"/>
  <pageSetup paperSize="9" orientation="portrait" r:id="rId1"/>
  <legacy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I32"/>
  <sheetViews>
    <sheetView workbookViewId="0">
      <pane ySplit="1" topLeftCell="A2" activePane="bottomLeft" state="frozen"/>
      <selection pane="bottomLeft" activeCell="H30" sqref="H30"/>
    </sheetView>
  </sheetViews>
  <sheetFormatPr baseColWidth="10" defaultColWidth="9" defaultRowHeight="15"/>
  <cols>
    <col min="1" max="1" width="15.1640625" style="5" customWidth="1"/>
    <col min="2" max="2" width="19" style="5" customWidth="1"/>
    <col min="3" max="3" width="44.1640625" style="8" customWidth="1"/>
    <col min="4" max="4" width="15.1640625" style="8" bestFit="1" customWidth="1"/>
    <col min="5" max="5" width="11.5" style="8" customWidth="1"/>
    <col min="6" max="6" width="11.6640625" style="5" customWidth="1"/>
    <col min="7" max="7" width="12.1640625" style="30" customWidth="1"/>
    <col min="8" max="8" width="13.1640625" style="5" bestFit="1" customWidth="1"/>
    <col min="9" max="16384" width="9" style="5"/>
  </cols>
  <sheetData>
    <row r="1" spans="1:9" s="8" customFormat="1">
      <c r="A1" s="54" t="s">
        <v>96</v>
      </c>
      <c r="B1" s="54" t="s">
        <v>97</v>
      </c>
      <c r="C1" s="68" t="s">
        <v>103</v>
      </c>
      <c r="D1" s="68" t="s">
        <v>98</v>
      </c>
      <c r="E1" s="68" t="s">
        <v>99</v>
      </c>
      <c r="F1" s="68" t="s">
        <v>100</v>
      </c>
      <c r="G1" s="54" t="s">
        <v>101</v>
      </c>
      <c r="H1" s="26" t="s">
        <v>102</v>
      </c>
      <c r="I1" s="54" t="s">
        <v>271</v>
      </c>
    </row>
    <row r="2" spans="1:9" ht="17">
      <c r="A2" s="3">
        <v>44319</v>
      </c>
      <c r="B2" s="6" t="str">
        <f>VLOOKUP($I:$I,투자유니버스!$J:$K,2,0)</f>
        <v>KR7157490004</v>
      </c>
      <c r="C2" s="42" t="str">
        <f>VLOOKUP($B2,투자유니버스!$A:$H,2,0)</f>
        <v>TIGER 소프트웨어</v>
      </c>
      <c r="D2" s="42" t="str">
        <f>VLOOKUP($B2,투자유니버스!$A:$H,5,0)</f>
        <v>고위험주식</v>
      </c>
      <c r="E2" s="42">
        <f>VLOOKUP($B2,투자유니버스!$A:$H,7,0)</f>
        <v>5</v>
      </c>
      <c r="F2" s="42" t="str">
        <f>VLOOKUP($B2,투자유니버스!$A:$H,8,0)</f>
        <v>Y</v>
      </c>
      <c r="G2" s="46">
        <v>0.24</v>
      </c>
      <c r="H2" s="39" t="str">
        <f>IF(A2="","",IF(OR(B2="",B2="합계",C2="합계"),"",IF(COUNTIF(투자유니버스!A:A,B2)&gt;0,"O","X")))</f>
        <v>O</v>
      </c>
      <c r="I2" s="37" t="s">
        <v>264</v>
      </c>
    </row>
    <row r="3" spans="1:9" ht="17">
      <c r="A3" s="3">
        <v>44319</v>
      </c>
      <c r="B3" s="6" t="str">
        <f>VLOOKUP($I:$I,투자유니버스!$J:$K,2,0)</f>
        <v>KR7237370002</v>
      </c>
      <c r="C3" s="42" t="str">
        <f>VLOOKUP($B3,투자유니버스!$A:$H,2,0)</f>
        <v>KODEX 배당성장채권혼합</v>
      </c>
      <c r="D3" s="42" t="str">
        <f>VLOOKUP($B3,투자유니버스!$A:$H,5,0)</f>
        <v>대체</v>
      </c>
      <c r="E3" s="42">
        <f>VLOOKUP($B3,투자유니버스!$A:$H,7,0)</f>
        <v>3</v>
      </c>
      <c r="F3" s="42" t="str">
        <f>VLOOKUP($B3,투자유니버스!$A:$H,8,0)</f>
        <v>N</v>
      </c>
      <c r="G3" s="46">
        <v>0.24</v>
      </c>
      <c r="H3" s="39" t="str">
        <f>IF(A3="","",IF(OR(B3="",B3="합계",C3="합계"),"",IF(COUNTIF(투자유니버스!A:A,B3)&gt;0,"O","X")))</f>
        <v>O</v>
      </c>
      <c r="I3" s="37" t="s">
        <v>232</v>
      </c>
    </row>
    <row r="4" spans="1:9" ht="17">
      <c r="A4" s="3">
        <v>44319</v>
      </c>
      <c r="B4" s="6" t="str">
        <f>VLOOKUP($I:$I,투자유니버스!$J:$K,2,0)</f>
        <v>KR7278540000</v>
      </c>
      <c r="C4" s="42" t="str">
        <f>VLOOKUP($B4,투자유니버스!$A:$H,2,0)</f>
        <v>KODEX MSCI Korea TR</v>
      </c>
      <c r="D4" s="42" t="str">
        <f>VLOOKUP($B4,투자유니버스!$A:$H,5,0)</f>
        <v>주식</v>
      </c>
      <c r="E4" s="42">
        <f>VLOOKUP($B4,투자유니버스!$A:$H,7,0)</f>
        <v>4</v>
      </c>
      <c r="F4" s="42" t="str">
        <f>VLOOKUP($B4,투자유니버스!$A:$H,8,0)</f>
        <v>Y</v>
      </c>
      <c r="G4" s="46">
        <v>0.24</v>
      </c>
      <c r="H4" s="39" t="str">
        <f>IF(A4="","",IF(OR(B4="",B4="합계",C4="합계"),"",IF(COUNTIF(투자유니버스!A:A,B4)&gt;0,"O","X")))</f>
        <v>O</v>
      </c>
      <c r="I4" s="37" t="s">
        <v>243</v>
      </c>
    </row>
    <row r="5" spans="1:9" ht="17">
      <c r="A5" s="3">
        <v>44319</v>
      </c>
      <c r="B5" s="6" t="str">
        <f>VLOOKUP($I:$I,투자유니버스!$J:$K,2,0)</f>
        <v>KR7266370006</v>
      </c>
      <c r="C5" s="42" t="str">
        <f>VLOOKUP($B5,투자유니버스!$A:$H,2,0)</f>
        <v>KODEX IT</v>
      </c>
      <c r="D5" s="42" t="str">
        <f>VLOOKUP($B5,투자유니버스!$A:$H,5,0)</f>
        <v>고위험주식</v>
      </c>
      <c r="E5" s="42">
        <f>VLOOKUP($B5,투자유니버스!$A:$H,7,0)</f>
        <v>5</v>
      </c>
      <c r="F5" s="42" t="str">
        <f>VLOOKUP($B5,투자유니버스!$A:$H,8,0)</f>
        <v>Y</v>
      </c>
      <c r="G5" s="46">
        <v>0.13600000000000001</v>
      </c>
      <c r="H5" s="39" t="str">
        <f>IF(A5="","",IF(OR(B5="",B5="합계",C5="합계"),"",IF(COUNTIF(투자유니버스!A:A,B5)&gt;0,"O","X")))</f>
        <v>O</v>
      </c>
      <c r="I5" s="37" t="s">
        <v>265</v>
      </c>
    </row>
    <row r="6" spans="1:9" ht="17">
      <c r="A6" s="3">
        <v>44319</v>
      </c>
      <c r="B6" s="6" t="str">
        <f>VLOOKUP($I:$I,투자유니버스!$J:$K,2,0)</f>
        <v>KR7292150000</v>
      </c>
      <c r="C6" s="42" t="str">
        <f>VLOOKUP($B6,투자유니버스!$A:$H,2,0)</f>
        <v>TIGER TOP10</v>
      </c>
      <c r="D6" s="42" t="str">
        <f>VLOOKUP($B6,투자유니버스!$A:$H,5,0)</f>
        <v>주식</v>
      </c>
      <c r="E6" s="42">
        <f>VLOOKUP($B6,투자유니버스!$A:$H,7,0)</f>
        <v>4</v>
      </c>
      <c r="F6" s="42" t="str">
        <f>VLOOKUP($B6,투자유니버스!$A:$H,8,0)</f>
        <v>Y</v>
      </c>
      <c r="G6" s="46">
        <v>8.4000000000000005E-2</v>
      </c>
      <c r="H6" s="39" t="str">
        <f>IF(A6="","",IF(OR(B6="",B6="합계",C6="합계"),"",IF(COUNTIF(투자유니버스!A:A,B6)&gt;0,"O","X")))</f>
        <v>O</v>
      </c>
      <c r="I6" s="37" t="s">
        <v>233</v>
      </c>
    </row>
    <row r="7" spans="1:9" ht="17">
      <c r="A7" s="3">
        <v>44319</v>
      </c>
      <c r="B7" s="6" t="str">
        <f>VLOOKUP($I:$I,투자유니버스!$J:$K,2,0)</f>
        <v>KR7114260003</v>
      </c>
      <c r="C7" s="42" t="str">
        <f>VLOOKUP($B7,투자유니버스!$A:$H,2,0)</f>
        <v>KODEX 국고채3년</v>
      </c>
      <c r="D7" s="42" t="str">
        <f>VLOOKUP($B7,투자유니버스!$A:$H,5,0)</f>
        <v>저위험채권</v>
      </c>
      <c r="E7" s="42">
        <f>VLOOKUP($B7,투자유니버스!$A:$H,7,0)</f>
        <v>1</v>
      </c>
      <c r="F7" s="42" t="str">
        <f>VLOOKUP($B7,투자유니버스!$A:$H,8,0)</f>
        <v>N</v>
      </c>
      <c r="G7" s="46">
        <v>0.06</v>
      </c>
      <c r="H7" s="39" t="str">
        <f>IF(A7="","",IF(OR(B7="",B7="합계",C7="합계"),"",IF(COUNTIF(투자유니버스!A:A,B7)&gt;0,"O","X")))</f>
        <v>O</v>
      </c>
      <c r="I7" s="37" t="s">
        <v>225</v>
      </c>
    </row>
    <row r="8" spans="1:9" ht="17">
      <c r="A8" s="3">
        <v>44319</v>
      </c>
      <c r="B8" s="6" t="s">
        <v>59</v>
      </c>
      <c r="C8" s="42"/>
      <c r="D8" s="42"/>
      <c r="E8" s="42"/>
      <c r="F8" s="42"/>
      <c r="G8" s="46">
        <f>SUM(G2:G7)</f>
        <v>1</v>
      </c>
      <c r="H8" s="39" t="str">
        <f>IF(A8="","",IF(OR(B8="",B8="합계",C8="합계"),"",IF(COUNTIF(투자유니버스!A:A,B8)&gt;0,"O","X")))</f>
        <v/>
      </c>
      <c r="I8" s="37"/>
    </row>
    <row r="9" spans="1:9" ht="17">
      <c r="A9" s="3">
        <v>44349</v>
      </c>
      <c r="B9" s="6" t="str">
        <f>VLOOKUP($I:$I,투자유니버스!$J:$K,2,0)</f>
        <v>KR7157490004</v>
      </c>
      <c r="C9" s="42" t="str">
        <f>VLOOKUP($B9,투자유니버스!$A:$H,2,0)</f>
        <v>TIGER 소프트웨어</v>
      </c>
      <c r="D9" s="42" t="str">
        <f>VLOOKUP($B9,투자유니버스!$A:$H,5,0)</f>
        <v>고위험주식</v>
      </c>
      <c r="E9" s="42">
        <f>VLOOKUP($B9,투자유니버스!$A:$H,7,0)</f>
        <v>5</v>
      </c>
      <c r="F9" s="42" t="str">
        <f>VLOOKUP($B9,투자유니버스!$A:$H,8,0)</f>
        <v>Y</v>
      </c>
      <c r="G9" s="46">
        <v>0.24</v>
      </c>
      <c r="H9" s="39" t="str">
        <f>IF(A9="","",IF(OR(B9="",B9="합계",C9="합계"),"",IF(COUNTIF(투자유니버스!A:A,B9)&gt;0,"O","X")))</f>
        <v>O</v>
      </c>
      <c r="I9" s="37" t="s">
        <v>264</v>
      </c>
    </row>
    <row r="10" spans="1:9" ht="17">
      <c r="A10" s="3">
        <v>44349</v>
      </c>
      <c r="B10" s="6" t="str">
        <f>VLOOKUP($I:$I,투자유니버스!$J:$K,2,0)</f>
        <v>KR7237370002</v>
      </c>
      <c r="C10" s="42" t="str">
        <f>VLOOKUP($B10,투자유니버스!$A:$H,2,0)</f>
        <v>KODEX 배당성장채권혼합</v>
      </c>
      <c r="D10" s="42" t="str">
        <f>VLOOKUP($B10,투자유니버스!$A:$H,5,0)</f>
        <v>대체</v>
      </c>
      <c r="E10" s="42">
        <f>VLOOKUP($B10,투자유니버스!$A:$H,7,0)</f>
        <v>3</v>
      </c>
      <c r="F10" s="42" t="str">
        <f>VLOOKUP($B10,투자유니버스!$A:$H,8,0)</f>
        <v>N</v>
      </c>
      <c r="G10" s="46">
        <v>0.24</v>
      </c>
      <c r="H10" s="39" t="str">
        <f>IF(A10="","",IF(OR(B10="",B10="합계",C10="합계"),"",IF(COUNTIF(투자유니버스!A:A,B10)&gt;0,"O","X")))</f>
        <v>O</v>
      </c>
      <c r="I10" s="37" t="s">
        <v>232</v>
      </c>
    </row>
    <row r="11" spans="1:9" ht="17">
      <c r="A11" s="3">
        <v>44349</v>
      </c>
      <c r="B11" s="6" t="str">
        <f>VLOOKUP($I:$I,투자유니버스!$J:$K,2,0)</f>
        <v>KR7278540000</v>
      </c>
      <c r="C11" s="42" t="str">
        <f>VLOOKUP($B11,투자유니버스!$A:$H,2,0)</f>
        <v>KODEX MSCI Korea TR</v>
      </c>
      <c r="D11" s="42" t="str">
        <f>VLOOKUP($B11,투자유니버스!$A:$H,5,0)</f>
        <v>주식</v>
      </c>
      <c r="E11" s="42">
        <f>VLOOKUP($B11,투자유니버스!$A:$H,7,0)</f>
        <v>4</v>
      </c>
      <c r="F11" s="42" t="str">
        <f>VLOOKUP($B11,투자유니버스!$A:$H,8,0)</f>
        <v>Y</v>
      </c>
      <c r="G11" s="46">
        <v>0.24</v>
      </c>
      <c r="H11" s="39" t="str">
        <f>IF(A11="","",IF(OR(B11="",B11="합계",C11="합계"),"",IF(COUNTIF(투자유니버스!A:A,B11)&gt;0,"O","X")))</f>
        <v>O</v>
      </c>
      <c r="I11" s="37" t="s">
        <v>243</v>
      </c>
    </row>
    <row r="12" spans="1:9" ht="17">
      <c r="A12" s="3">
        <v>44349</v>
      </c>
      <c r="B12" s="6" t="str">
        <f>VLOOKUP($I:$I,투자유니버스!$J:$K,2,0)</f>
        <v>KR7266370006</v>
      </c>
      <c r="C12" s="42" t="str">
        <f>VLOOKUP($B12,투자유니버스!$A:$H,2,0)</f>
        <v>KODEX IT</v>
      </c>
      <c r="D12" s="42" t="str">
        <f>VLOOKUP($B12,투자유니버스!$A:$H,5,0)</f>
        <v>고위험주식</v>
      </c>
      <c r="E12" s="42">
        <f>VLOOKUP($B12,투자유니버스!$A:$H,7,0)</f>
        <v>5</v>
      </c>
      <c r="F12" s="42" t="str">
        <f>VLOOKUP($B12,투자유니버스!$A:$H,8,0)</f>
        <v>Y</v>
      </c>
      <c r="G12" s="46">
        <v>0.13600000000000001</v>
      </c>
      <c r="H12" s="39" t="str">
        <f>IF(A12="","",IF(OR(B12="",B12="합계",C12="합계"),"",IF(COUNTIF(투자유니버스!A:A,B12)&gt;0,"O","X")))</f>
        <v>O</v>
      </c>
      <c r="I12" s="37" t="s">
        <v>265</v>
      </c>
    </row>
    <row r="13" spans="1:9" ht="17">
      <c r="A13" s="3">
        <v>44349</v>
      </c>
      <c r="B13" s="6" t="str">
        <f>VLOOKUP($I:$I,투자유니버스!$J:$K,2,0)</f>
        <v>KR7292150000</v>
      </c>
      <c r="C13" s="42" t="str">
        <f>VLOOKUP($B13,투자유니버스!$A:$H,2,0)</f>
        <v>TIGER TOP10</v>
      </c>
      <c r="D13" s="42" t="str">
        <f>VLOOKUP($B13,투자유니버스!$A:$H,5,0)</f>
        <v>주식</v>
      </c>
      <c r="E13" s="42">
        <f>VLOOKUP($B13,투자유니버스!$A:$H,7,0)</f>
        <v>4</v>
      </c>
      <c r="F13" s="42" t="str">
        <f>VLOOKUP($B13,투자유니버스!$A:$H,8,0)</f>
        <v>Y</v>
      </c>
      <c r="G13" s="46">
        <v>8.4000000000000005E-2</v>
      </c>
      <c r="H13" s="39" t="str">
        <f>IF(A13="","",IF(OR(B13="",B13="합계",C13="합계"),"",IF(COUNTIF(투자유니버스!A:A,B13)&gt;0,"O","X")))</f>
        <v>O</v>
      </c>
      <c r="I13" s="37" t="s">
        <v>233</v>
      </c>
    </row>
    <row r="14" spans="1:9" ht="17">
      <c r="A14" s="3">
        <v>44349</v>
      </c>
      <c r="B14" s="6" t="str">
        <f>VLOOKUP($I:$I,투자유니버스!$J:$K,2,0)</f>
        <v>KR7114260003</v>
      </c>
      <c r="C14" s="42" t="str">
        <f>VLOOKUP($B14,투자유니버스!$A:$H,2,0)</f>
        <v>KODEX 국고채3년</v>
      </c>
      <c r="D14" s="42" t="str">
        <f>VLOOKUP($B14,투자유니버스!$A:$H,5,0)</f>
        <v>저위험채권</v>
      </c>
      <c r="E14" s="42">
        <f>VLOOKUP($B14,투자유니버스!$A:$H,7,0)</f>
        <v>1</v>
      </c>
      <c r="F14" s="42" t="str">
        <f>VLOOKUP($B14,투자유니버스!$A:$H,8,0)</f>
        <v>N</v>
      </c>
      <c r="G14" s="46">
        <v>0.06</v>
      </c>
      <c r="H14" s="39" t="str">
        <f>IF(A14="","",IF(OR(B14="",B14="합계",C14="합계"),"",IF(COUNTIF(투자유니버스!A:A,B14)&gt;0,"O","X")))</f>
        <v>O</v>
      </c>
      <c r="I14" s="37" t="s">
        <v>225</v>
      </c>
    </row>
    <row r="15" spans="1:9" ht="17">
      <c r="A15" s="3">
        <v>44349</v>
      </c>
      <c r="B15" s="6" t="s">
        <v>44</v>
      </c>
      <c r="C15" s="42"/>
      <c r="D15" s="42"/>
      <c r="E15" s="42"/>
      <c r="F15" s="42"/>
      <c r="G15" s="46">
        <f>SUM(G9:G14)</f>
        <v>1</v>
      </c>
      <c r="H15" s="39" t="str">
        <f>IF(A15="","",IF(OR(B15="",B15="합계",C15="합계"),"",IF(COUNTIF(투자유니버스!A:A,B15)&gt;0,"O","X")))</f>
        <v/>
      </c>
      <c r="I15" s="37"/>
    </row>
    <row r="16" spans="1:9" s="27" customFormat="1">
      <c r="C16" s="25"/>
      <c r="D16" s="25"/>
      <c r="E16" s="25"/>
      <c r="G16" s="29"/>
      <c r="H16" s="14" t="str">
        <f>IF(A16="","",IF(OR(B16="",B16="합계",C16="합계"),"",IF(COUNTIF(투자유니버스!A:A,B16)&gt;0,"O","X")))</f>
        <v/>
      </c>
    </row>
    <row r="17" spans="1:8" s="27" customFormat="1">
      <c r="C17" s="25"/>
      <c r="D17" s="25"/>
      <c r="E17" s="25"/>
      <c r="G17" s="29"/>
      <c r="H17" s="14" t="str">
        <f>IF(A17="","",IF(OR(B17="",B17="합계",C17="합계"),"",IF(COUNTIF(투자유니버스!A:A,B17)&gt;0,"O","X")))</f>
        <v/>
      </c>
    </row>
    <row r="18" spans="1:8" s="27" customFormat="1">
      <c r="C18" s="25"/>
      <c r="D18" s="25"/>
      <c r="E18" s="25"/>
      <c r="G18" s="29"/>
      <c r="H18" s="14" t="str">
        <f>IF(A18="","",IF(OR(B18="",B18="합계",C18="합계"),"",IF(COUNTIF(투자유니버스!A:A,B18)&gt;0,"O","X")))</f>
        <v/>
      </c>
    </row>
    <row r="19" spans="1:8" s="27" customFormat="1">
      <c r="C19" s="25"/>
      <c r="D19" s="25"/>
      <c r="E19" s="25"/>
      <c r="G19" s="29"/>
      <c r="H19" s="14" t="str">
        <f>IF(A19="","",IF(OR(B19="",B19="합계",C19="합계"),"",IF(COUNTIF(투자유니버스!A:A,B19)&gt;0,"O","X")))</f>
        <v/>
      </c>
    </row>
    <row r="20" spans="1:8" s="27" customFormat="1">
      <c r="C20" s="25"/>
      <c r="D20" s="25"/>
      <c r="E20" s="25"/>
      <c r="G20" s="29"/>
      <c r="H20" s="14" t="str">
        <f>IF(A20="","",IF(OR(B20="",B20="합계",C20="합계"),"",IF(COUNTIF(투자유니버스!A:A,B20)&gt;0,"O","X")))</f>
        <v/>
      </c>
    </row>
    <row r="21" spans="1:8" s="27" customFormat="1">
      <c r="C21" s="25"/>
      <c r="D21" s="25"/>
      <c r="E21" s="25"/>
      <c r="G21" s="29"/>
      <c r="H21" s="14" t="str">
        <f>IF(A21="","",IF(OR(B21="",B21="합계",C21="합계"),"",IF(COUNTIF(투자유니버스!A:A,B21)&gt;0,"O","X")))</f>
        <v/>
      </c>
    </row>
    <row r="22" spans="1:8" s="27" customFormat="1">
      <c r="C22" s="25"/>
      <c r="D22" s="25"/>
      <c r="E22" s="25"/>
      <c r="G22" s="29"/>
      <c r="H22" s="14" t="str">
        <f>IF(A22="","",IF(OR(B22="",B22="합계",C22="합계"),"",IF(COUNTIF(투자유니버스!A:A,B22)&gt;0,"O","X")))</f>
        <v/>
      </c>
    </row>
    <row r="23" spans="1:8" s="27" customFormat="1">
      <c r="C23" s="25"/>
      <c r="D23" s="25"/>
      <c r="E23" s="25"/>
      <c r="G23" s="29"/>
      <c r="H23" s="14" t="str">
        <f>IF(A23="","",IF(OR(B23="",B23="합계",C23="합계"),"",IF(COUNTIF(투자유니버스!A:A,B23)&gt;0,"O","X")))</f>
        <v/>
      </c>
    </row>
    <row r="24" spans="1:8" s="27" customFormat="1">
      <c r="C24" s="25"/>
      <c r="D24" s="25"/>
      <c r="E24" s="25"/>
      <c r="G24" s="29"/>
      <c r="H24" s="14" t="str">
        <f>IF(A24="","",IF(OR(B24="",B24="합계",C24="합계"),"",IF(COUNTIF(투자유니버스!A:A,B24)&gt;0,"O","X")))</f>
        <v/>
      </c>
    </row>
    <row r="25" spans="1:8" s="27" customFormat="1">
      <c r="A25" s="5"/>
      <c r="B25" s="5"/>
      <c r="C25" s="8"/>
      <c r="D25" s="8"/>
      <c r="E25" s="8"/>
      <c r="F25" s="5"/>
      <c r="G25" s="29"/>
    </row>
    <row r="26" spans="1:8" s="27" customFormat="1">
      <c r="A26" s="5"/>
      <c r="B26" s="5"/>
      <c r="C26" s="8"/>
      <c r="D26" s="8"/>
      <c r="E26" s="8"/>
      <c r="F26" s="5"/>
      <c r="G26" s="29"/>
    </row>
    <row r="27" spans="1:8" s="27" customFormat="1">
      <c r="A27" s="5"/>
      <c r="B27" s="5"/>
      <c r="C27" s="8"/>
      <c r="D27" s="8"/>
      <c r="E27" s="8"/>
      <c r="F27" s="5"/>
      <c r="G27" s="29"/>
    </row>
    <row r="28" spans="1:8" s="27" customFormat="1">
      <c r="A28" s="5"/>
      <c r="B28" s="5"/>
      <c r="C28" s="8"/>
      <c r="D28" s="8"/>
      <c r="E28" s="8"/>
      <c r="F28" s="5"/>
      <c r="G28" s="29"/>
    </row>
    <row r="29" spans="1:8" s="27" customFormat="1">
      <c r="A29" s="5"/>
      <c r="B29" s="5"/>
      <c r="C29" s="8"/>
      <c r="D29" s="8"/>
      <c r="E29" s="8"/>
      <c r="F29" s="5"/>
      <c r="G29" s="29"/>
    </row>
    <row r="30" spans="1:8" s="27" customFormat="1">
      <c r="A30" s="5"/>
      <c r="B30" s="5"/>
      <c r="C30" s="8"/>
      <c r="D30" s="8"/>
      <c r="E30" s="8"/>
      <c r="F30" s="5"/>
      <c r="G30" s="29"/>
    </row>
    <row r="31" spans="1:8" s="27" customFormat="1">
      <c r="A31" s="5"/>
      <c r="B31" s="5"/>
      <c r="C31" s="8"/>
      <c r="D31" s="8"/>
      <c r="E31" s="8"/>
      <c r="F31" s="5"/>
      <c r="G31" s="29"/>
    </row>
    <row r="32" spans="1:8" s="27" customFormat="1">
      <c r="A32" s="5"/>
      <c r="B32" s="5"/>
      <c r="C32" s="8"/>
      <c r="D32" s="8"/>
      <c r="E32" s="8"/>
      <c r="F32" s="5"/>
      <c r="G32" s="29"/>
    </row>
  </sheetData>
  <phoneticPr fontId="1" type="noConversion"/>
  <dataValidations count="1">
    <dataValidation type="list" allowBlank="1" showInputMessage="1" showErrorMessage="1" sqref="E203:E1048576" xr:uid="{00000000-0002-0000-0E00-000000000000}">
      <formula1>"Y,N"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M40"/>
  <sheetViews>
    <sheetView workbookViewId="0">
      <pane ySplit="4" topLeftCell="A5" activePane="bottomLeft" state="frozen"/>
      <selection activeCell="G5" sqref="G5"/>
      <selection pane="bottomLeft" activeCell="J29" sqref="J29"/>
    </sheetView>
  </sheetViews>
  <sheetFormatPr baseColWidth="10" defaultColWidth="9" defaultRowHeight="15"/>
  <cols>
    <col min="1" max="1" width="14" style="5" customWidth="1"/>
    <col min="2" max="2" width="15.1640625" style="5" customWidth="1"/>
    <col min="3" max="3" width="15.33203125" style="73" customWidth="1"/>
    <col min="4" max="4" width="19" style="5" customWidth="1"/>
    <col min="5" max="5" width="44.1640625" style="8" customWidth="1"/>
    <col min="6" max="6" width="15.1640625" style="8" bestFit="1" customWidth="1"/>
    <col min="7" max="7" width="11.6640625" style="5" customWidth="1"/>
    <col min="8" max="8" width="12.6640625" style="8" customWidth="1"/>
    <col min="9" max="12" width="12.1640625" style="30" customWidth="1"/>
    <col min="13" max="13" width="46.1640625" style="8" bestFit="1" customWidth="1"/>
    <col min="14" max="14" width="10.83203125" style="5" bestFit="1" customWidth="1"/>
    <col min="15" max="16384" width="9" style="5"/>
  </cols>
  <sheetData>
    <row r="1" spans="1:13" ht="36">
      <c r="A1" s="55" t="s">
        <v>285</v>
      </c>
      <c r="B1" s="56" t="s">
        <v>282</v>
      </c>
      <c r="C1" s="71" t="s">
        <v>83</v>
      </c>
      <c r="D1" s="55" t="s">
        <v>84</v>
      </c>
    </row>
    <row r="2" spans="1:13">
      <c r="A2" s="9" t="s">
        <v>297</v>
      </c>
      <c r="B2" s="9" t="s">
        <v>284</v>
      </c>
      <c r="C2" s="9">
        <v>8110742001</v>
      </c>
      <c r="D2" s="28">
        <v>700000</v>
      </c>
    </row>
    <row r="3" spans="1:13" ht="6" customHeight="1"/>
    <row r="4" spans="1:13" s="8" customFormat="1">
      <c r="A4" s="85" t="s">
        <v>80</v>
      </c>
      <c r="B4" s="85" t="s">
        <v>21</v>
      </c>
      <c r="C4" s="84" t="s">
        <v>22</v>
      </c>
      <c r="D4" s="85" t="s">
        <v>10</v>
      </c>
      <c r="E4" s="86" t="s">
        <v>8</v>
      </c>
      <c r="F4" s="86" t="s">
        <v>24</v>
      </c>
      <c r="G4" s="85" t="s">
        <v>81</v>
      </c>
      <c r="H4" s="85" t="s">
        <v>5</v>
      </c>
      <c r="I4" s="86" t="s">
        <v>55</v>
      </c>
      <c r="J4" s="86" t="s">
        <v>56</v>
      </c>
      <c r="K4" s="86" t="s">
        <v>82</v>
      </c>
      <c r="L4" s="86" t="s">
        <v>107</v>
      </c>
      <c r="M4" s="85" t="s">
        <v>6</v>
      </c>
    </row>
    <row r="5" spans="1:13" s="1" customFormat="1" ht="17">
      <c r="A5" s="2">
        <v>44319</v>
      </c>
      <c r="B5" s="2">
        <v>44319</v>
      </c>
      <c r="C5" s="70" t="s">
        <v>31</v>
      </c>
      <c r="D5" s="22" t="s">
        <v>121</v>
      </c>
      <c r="E5" s="42" t="str">
        <f>VLOOKUP($D5,투자유니버스!$A:$H,2,0)</f>
        <v>KODEX 국고채3년</v>
      </c>
      <c r="F5" s="42" t="str">
        <f>VLOOKUP($D5,투자유니버스!$A:$H,5,0)</f>
        <v>저위험채권</v>
      </c>
      <c r="G5" s="22">
        <v>1</v>
      </c>
      <c r="H5" s="77">
        <v>58040</v>
      </c>
      <c r="I5" s="46">
        <f t="shared" ref="I5:I18" si="0">H5/SUMIF(B:B,B5,H:H)</f>
        <v>8.3377627099165366E-2</v>
      </c>
      <c r="J5" s="46">
        <f>SUMIFS('MP내역(적극)'!G:G,'MP내역(적극)'!A:A,A5,'MP내역(적극)'!B:B,D5)</f>
        <v>0.06</v>
      </c>
      <c r="K5" s="46">
        <f>ABS(I5-J5)</f>
        <v>2.3377627099165368E-2</v>
      </c>
      <c r="L5" s="70">
        <f>IF(RIGHT(C5,2)="매수",IF(I5&lt;J5,INT((SUMIF(B:B,B5,H:H)*0.95*K5)/SUMIFS(전체매매내역!I:I,전체매매내역!A:A,B5,전체매매내역!D:D,$C$2,전체매매내역!F:F,D5)),0),0)</f>
        <v>0</v>
      </c>
      <c r="M5" s="42"/>
    </row>
    <row r="6" spans="1:13" s="1" customFormat="1" ht="17">
      <c r="A6" s="2">
        <v>44319</v>
      </c>
      <c r="B6" s="2">
        <v>44319</v>
      </c>
      <c r="C6" s="70" t="s">
        <v>31</v>
      </c>
      <c r="D6" s="22" t="s">
        <v>130</v>
      </c>
      <c r="E6" s="42" t="str">
        <f>VLOOKUP($D6,투자유니버스!$A:$H,2,0)</f>
        <v>TIGER 소프트웨어</v>
      </c>
      <c r="F6" s="42" t="str">
        <f>VLOOKUP($D6,투자유니버스!$A:$H,5,0)</f>
        <v>고위험주식</v>
      </c>
      <c r="G6" s="22">
        <v>10</v>
      </c>
      <c r="H6" s="77">
        <v>167150</v>
      </c>
      <c r="I6" s="46">
        <f t="shared" si="0"/>
        <v>0.24012009596184511</v>
      </c>
      <c r="J6" s="46">
        <f>SUMIFS('MP내역(적극)'!G:G,'MP내역(적극)'!A:A,A6,'MP내역(적극)'!B:B,D6)</f>
        <v>0.24</v>
      </c>
      <c r="K6" s="46">
        <f t="shared" ref="K6:K9" si="1">ABS(I6-J6)</f>
        <v>1.2009596184511806E-4</v>
      </c>
      <c r="L6" s="70">
        <f>IF(RIGHT(C6,2)="매수",IF(I6&lt;J6,INT((SUMIF(B:B,B6,H:H)*0.95*K6)/SUMIFS(전체매매내역!I:I,전체매매내역!A:A,B6,전체매매내역!D:D,$C$2,전체매매내역!F:F,D6)),0),0)</f>
        <v>0</v>
      </c>
      <c r="M6" s="42"/>
    </row>
    <row r="7" spans="1:13" s="1" customFormat="1" ht="17">
      <c r="A7" s="2">
        <v>44319</v>
      </c>
      <c r="B7" s="2">
        <v>44319</v>
      </c>
      <c r="C7" s="70" t="s">
        <v>31</v>
      </c>
      <c r="D7" s="22" t="s">
        <v>126</v>
      </c>
      <c r="E7" s="42" t="str">
        <f>VLOOKUP($D7,투자유니버스!$A:$H,2,0)</f>
        <v>KODEX 배당성장채권혼합</v>
      </c>
      <c r="F7" s="42" t="str">
        <f>VLOOKUP($D7,투자유니버스!$A:$H,5,0)</f>
        <v>대체</v>
      </c>
      <c r="G7" s="22">
        <v>10</v>
      </c>
      <c r="H7" s="77">
        <v>120500</v>
      </c>
      <c r="I7" s="46">
        <f t="shared" si="0"/>
        <v>0.17310482538679231</v>
      </c>
      <c r="J7" s="46">
        <f>SUMIFS('MP내역(적극)'!G:G,'MP내역(적극)'!A:A,A7,'MP내역(적극)'!B:B,D7)</f>
        <v>0.24</v>
      </c>
      <c r="K7" s="46">
        <f t="shared" si="1"/>
        <v>6.6895174613207681E-2</v>
      </c>
      <c r="L7" s="70">
        <f>IF(RIGHT(C7,2)="매수",IF(I7&lt;J7,INT((SUMIF(B:B,B7,H:H)*0.95*K7)/SUMIFS(전체매매내역!I:I,전체매매내역!A:A,B7,전체매매내역!D:D,$C$2,전체매매내역!F:F,D7)),0),0)</f>
        <v>0</v>
      </c>
      <c r="M7" s="42" t="s">
        <v>286</v>
      </c>
    </row>
    <row r="8" spans="1:13" s="1" customFormat="1" ht="17">
      <c r="A8" s="2">
        <v>44319</v>
      </c>
      <c r="B8" s="2">
        <v>44319</v>
      </c>
      <c r="C8" s="70" t="s">
        <v>31</v>
      </c>
      <c r="D8" s="22" t="s">
        <v>131</v>
      </c>
      <c r="E8" s="42" t="str">
        <f>VLOOKUP($D8,투자유니버스!$A:$H,2,0)</f>
        <v>KODEX IT</v>
      </c>
      <c r="F8" s="42" t="str">
        <f>VLOOKUP($D8,투자유니버스!$A:$H,5,0)</f>
        <v>고위험주식</v>
      </c>
      <c r="G8" s="22">
        <v>4</v>
      </c>
      <c r="H8" s="77">
        <v>82380</v>
      </c>
      <c r="I8" s="46">
        <f t="shared" si="0"/>
        <v>0.11834336527272989</v>
      </c>
      <c r="J8" s="46">
        <f>SUMIFS('MP내역(적극)'!G:G,'MP내역(적극)'!A:A,A8,'MP내역(적극)'!B:B,D8)</f>
        <v>0.13600000000000001</v>
      </c>
      <c r="K8" s="46">
        <f t="shared" si="1"/>
        <v>1.7656634727270124E-2</v>
      </c>
      <c r="L8" s="70">
        <f>IF(RIGHT(C8,2)="매수",IF(I8&lt;J8,INT((SUMIF(B:B,B8,H:H)*0.95*K8)/SUMIFS(전체매매내역!I:I,전체매매내역!A:A,B8,전체매매내역!D:D,$C$2,전체매매내역!F:F,D8)),0),0)</f>
        <v>0</v>
      </c>
      <c r="M8" s="42"/>
    </row>
    <row r="9" spans="1:13" s="1" customFormat="1" ht="17">
      <c r="A9" s="2">
        <v>44319</v>
      </c>
      <c r="B9" s="2">
        <v>44319</v>
      </c>
      <c r="C9" s="70" t="s">
        <v>31</v>
      </c>
      <c r="D9" s="22" t="s">
        <v>132</v>
      </c>
      <c r="E9" s="42" t="str">
        <f>VLOOKUP($D9,투자유니버스!$A:$H,2,0)</f>
        <v>KODEX MSCI Korea TR</v>
      </c>
      <c r="F9" s="42" t="str">
        <f>VLOOKUP($D9,투자유니버스!$A:$H,5,0)</f>
        <v>주식</v>
      </c>
      <c r="G9" s="22">
        <v>12</v>
      </c>
      <c r="H9" s="77">
        <v>163440</v>
      </c>
      <c r="I9" s="46">
        <f t="shared" si="0"/>
        <v>0.23479047851632645</v>
      </c>
      <c r="J9" s="46">
        <f>SUMIFS('MP내역(적극)'!G:G,'MP내역(적극)'!A:A,A9,'MP내역(적극)'!B:B,D9)</f>
        <v>0.24</v>
      </c>
      <c r="K9" s="46">
        <f t="shared" si="1"/>
        <v>5.2095214836735404E-3</v>
      </c>
      <c r="L9" s="70">
        <f>IF(RIGHT(C9,2)="매수",IF(I9&lt;J9,INT((SUMIF(B:B,B9,H:H)*0.95*K9)/SUMIFS(전체매매내역!I:I,전체매매내역!A:A,B9,전체매매내역!D:D,$C$2,전체매매내역!F:F,D9)),0),0)</f>
        <v>0</v>
      </c>
      <c r="M9" s="42"/>
    </row>
    <row r="10" spans="1:13" s="1" customFormat="1" ht="17">
      <c r="A10" s="2">
        <v>44319</v>
      </c>
      <c r="B10" s="2">
        <v>44319</v>
      </c>
      <c r="C10" s="70" t="s">
        <v>31</v>
      </c>
      <c r="D10" s="22" t="s">
        <v>128</v>
      </c>
      <c r="E10" s="42" t="str">
        <f>VLOOKUP($D10,투자유니버스!$A:$H,2,0)</f>
        <v>TIGER TOP10</v>
      </c>
      <c r="F10" s="42" t="str">
        <f>VLOOKUP($D10,투자유니버스!$A:$H,5,0)</f>
        <v>주식</v>
      </c>
      <c r="G10" s="22">
        <v>4</v>
      </c>
      <c r="H10" s="77">
        <v>57180</v>
      </c>
      <c r="I10" s="46">
        <f t="shared" si="0"/>
        <v>8.2142190171093643E-2</v>
      </c>
      <c r="J10" s="46">
        <f>SUMIFS('MP내역(적극)'!G:G,'MP내역(적극)'!A:A,A10,'MP내역(적극)'!B:B,D10)</f>
        <v>8.4000000000000005E-2</v>
      </c>
      <c r="K10" s="46">
        <f t="shared" ref="K10:K18" si="2">ABS(I10-J10)</f>
        <v>1.8578098289063621E-3</v>
      </c>
      <c r="L10" s="70">
        <f>IF(RIGHT(C10,2)="매수",IF(I10&lt;J10,INT((SUMIF(B:B,B10,H:H)*0.95*K10)/SUMIFS(전체매매내역!I:I,전체매매내역!A:A,B10,전체매매내역!D:D,$C$2,전체매매내역!F:F,D10)),0),0)</f>
        <v>0</v>
      </c>
      <c r="M10" s="42"/>
    </row>
    <row r="11" spans="1:13" s="1" customFormat="1" ht="17">
      <c r="A11" s="2">
        <v>44319</v>
      </c>
      <c r="B11" s="2">
        <v>44319</v>
      </c>
      <c r="C11" s="70"/>
      <c r="D11" s="17" t="s">
        <v>57</v>
      </c>
      <c r="E11" s="42" t="str">
        <f>VLOOKUP($D11,투자유니버스!$A:$H,2,0)</f>
        <v>예수금</v>
      </c>
      <c r="F11" s="42" t="str">
        <f>VLOOKUP($D11,투자유니버스!$A:$H,5,0)</f>
        <v>현금</v>
      </c>
      <c r="G11" s="48"/>
      <c r="H11" s="49">
        <v>47420</v>
      </c>
      <c r="I11" s="46">
        <f t="shared" si="0"/>
        <v>6.8121417592047234E-2</v>
      </c>
      <c r="J11" s="46">
        <f>SUMIFS('MP내역(적극)'!G:G,'MP내역(적극)'!A:A,A11,'MP내역(적극)'!B:B,D11)</f>
        <v>0</v>
      </c>
      <c r="K11" s="46">
        <f t="shared" si="2"/>
        <v>6.8121417592047234E-2</v>
      </c>
      <c r="L11" s="70">
        <f>IF(RIGHT(C11,2)="매수",IF(I11&lt;J11,INT((SUMIF(B:B,B11,H:H)*0.95*K11)/SUMIFS(전체매매내역!I:I,전체매매내역!A:A,B11,전체매매내역!D:D,$C$2,전체매매내역!F:F,D11)),0),0)</f>
        <v>0</v>
      </c>
      <c r="M11" s="42"/>
    </row>
    <row r="12" spans="1:13" s="1" customFormat="1" ht="17">
      <c r="A12" s="2">
        <v>44319</v>
      </c>
      <c r="B12" s="2">
        <v>44326</v>
      </c>
      <c r="C12" s="70"/>
      <c r="D12" s="22" t="s">
        <v>121</v>
      </c>
      <c r="E12" s="42" t="str">
        <f>VLOOKUP($D12,투자유니버스!$A:$H,2,0)</f>
        <v>KODEX 국고채3년</v>
      </c>
      <c r="F12" s="42" t="str">
        <f>VLOOKUP($D12,투자유니버스!$A:$H,5,0)</f>
        <v>저위험채권</v>
      </c>
      <c r="G12" s="22">
        <v>1</v>
      </c>
      <c r="H12" s="77">
        <v>58040</v>
      </c>
      <c r="I12" s="46">
        <f t="shared" si="0"/>
        <v>8.3168543834006819E-2</v>
      </c>
      <c r="J12" s="46">
        <f>SUMIFS('MP내역(적극)'!G:G,'MP내역(적극)'!A:A,A12,'MP내역(적극)'!B:B,D12)</f>
        <v>0.06</v>
      </c>
      <c r="K12" s="46">
        <f t="shared" si="2"/>
        <v>2.3168543834006822E-2</v>
      </c>
      <c r="L12" s="70">
        <f>IF(RIGHT(C12,2)="매수",IF(I12&lt;J12,INT((SUMIF(B:B,B12,H:H)*0.95*K12)/SUMIFS(전체매매내역!I:I,전체매매내역!A:A,B12,전체매매내역!D:D,$C$2,전체매매내역!F:F,D12)),0),0)</f>
        <v>0</v>
      </c>
      <c r="M12" s="42"/>
    </row>
    <row r="13" spans="1:13" s="1" customFormat="1" ht="17">
      <c r="A13" s="2">
        <v>44319</v>
      </c>
      <c r="B13" s="2">
        <v>44326</v>
      </c>
      <c r="C13" s="70"/>
      <c r="D13" s="22" t="s">
        <v>130</v>
      </c>
      <c r="E13" s="42" t="str">
        <f>VLOOKUP($D13,투자유니버스!$A:$H,2,0)</f>
        <v>TIGER 소프트웨어</v>
      </c>
      <c r="F13" s="42" t="str">
        <f>VLOOKUP($D13,투자유니버스!$A:$H,5,0)</f>
        <v>고위험주식</v>
      </c>
      <c r="G13" s="22">
        <v>10</v>
      </c>
      <c r="H13" s="77">
        <v>167150</v>
      </c>
      <c r="I13" s="46">
        <f t="shared" si="0"/>
        <v>0.23951795489066574</v>
      </c>
      <c r="J13" s="46">
        <f>SUMIFS('MP내역(적극)'!G:G,'MP내역(적극)'!A:A,A13,'MP내역(적극)'!B:B,D13)</f>
        <v>0.24</v>
      </c>
      <c r="K13" s="46">
        <f t="shared" si="2"/>
        <v>4.8204510933425038E-4</v>
      </c>
      <c r="L13" s="70">
        <f>IF(RIGHT(C13,2)="매수",IF(I13&lt;J13,INT((SUMIF(B:B,B13,H:H)*0.95*K13)/SUMIFS(전체매매내역!I:I,전체매매내역!A:A,B13,전체매매내역!D:D,$C$2,전체매매내역!F:F,D13)),0),0)</f>
        <v>0</v>
      </c>
      <c r="M13" s="42"/>
    </row>
    <row r="14" spans="1:13" s="1" customFormat="1" ht="17">
      <c r="A14" s="2">
        <v>44319</v>
      </c>
      <c r="B14" s="2">
        <v>44326</v>
      </c>
      <c r="C14" s="70" t="s">
        <v>301</v>
      </c>
      <c r="D14" s="22" t="s">
        <v>126</v>
      </c>
      <c r="E14" s="42" t="str">
        <f>VLOOKUP($D14,투자유니버스!$A:$H,2,0)</f>
        <v>KODEX 배당성장채권혼합</v>
      </c>
      <c r="F14" s="42" t="str">
        <f>VLOOKUP($D14,투자유니버스!$A:$H,5,0)</f>
        <v>대체</v>
      </c>
      <c r="G14" s="22">
        <v>12</v>
      </c>
      <c r="H14" s="77">
        <v>146760</v>
      </c>
      <c r="I14" s="46">
        <f t="shared" si="0"/>
        <v>0.21030006018399106</v>
      </c>
      <c r="J14" s="46">
        <f>SUMIFS('MP내역(적극)'!G:G,'MP내역(적극)'!A:A,A14,'MP내역(적극)'!B:B,D14)</f>
        <v>0.24</v>
      </c>
      <c r="K14" s="46">
        <f t="shared" si="2"/>
        <v>2.9699939816008936E-2</v>
      </c>
      <c r="L14" s="70">
        <f>IF(RIGHT(C14,2)="매수",IF(I14&lt;J14,INT((SUMIF(B:B,B14,H:H)*0.95*K14)/SUMIFS(전체매매내역!I:I,전체매매내역!A:A,B14,전체매매내역!D:D,$C$2,전체매매내역!F:F,D14)),0),0)</f>
        <v>0</v>
      </c>
      <c r="M14" s="42" t="s">
        <v>302</v>
      </c>
    </row>
    <row r="15" spans="1:13" s="1" customFormat="1" ht="17">
      <c r="A15" s="2">
        <v>44319</v>
      </c>
      <c r="B15" s="2">
        <v>44326</v>
      </c>
      <c r="C15" s="70"/>
      <c r="D15" s="22" t="s">
        <v>131</v>
      </c>
      <c r="E15" s="42" t="str">
        <f>VLOOKUP($D15,투자유니버스!$A:$H,2,0)</f>
        <v>KODEX IT</v>
      </c>
      <c r="F15" s="42" t="str">
        <f>VLOOKUP($D15,투자유니버스!$A:$H,5,0)</f>
        <v>고위험주식</v>
      </c>
      <c r="G15" s="22">
        <v>4</v>
      </c>
      <c r="H15" s="77">
        <v>82380</v>
      </c>
      <c r="I15" s="46">
        <f t="shared" si="0"/>
        <v>0.1180465996045052</v>
      </c>
      <c r="J15" s="46">
        <f>SUMIFS('MP내역(적극)'!G:G,'MP내역(적극)'!A:A,A15,'MP내역(적극)'!B:B,D15)</f>
        <v>0.13600000000000001</v>
      </c>
      <c r="K15" s="46">
        <f t="shared" si="2"/>
        <v>1.7953400395494812E-2</v>
      </c>
      <c r="L15" s="70">
        <f>IF(RIGHT(C15,2)="매수",IF(I15&lt;J15,INT((SUMIF(B:B,B15,H:H)*0.95*K15)/SUMIFS(전체매매내역!I:I,전체매매내역!A:A,B15,전체매매내역!D:D,$C$2,전체매매내역!F:F,D15)),0),0)</f>
        <v>0</v>
      </c>
      <c r="M15" s="42"/>
    </row>
    <row r="16" spans="1:13" s="1" customFormat="1" ht="17">
      <c r="A16" s="2">
        <v>44319</v>
      </c>
      <c r="B16" s="2">
        <v>44326</v>
      </c>
      <c r="C16" s="70"/>
      <c r="D16" s="22" t="s">
        <v>132</v>
      </c>
      <c r="E16" s="42" t="str">
        <f>VLOOKUP($D16,투자유니버스!$A:$H,2,0)</f>
        <v>KODEX MSCI Korea TR</v>
      </c>
      <c r="F16" s="42" t="str">
        <f>VLOOKUP($D16,투자유니버스!$A:$H,5,0)</f>
        <v>주식</v>
      </c>
      <c r="G16" s="22">
        <v>12</v>
      </c>
      <c r="H16" s="77">
        <v>163440</v>
      </c>
      <c r="I16" s="46">
        <f t="shared" si="0"/>
        <v>0.23420170234717566</v>
      </c>
      <c r="J16" s="46">
        <f>SUMIFS('MP내역(적극)'!G:G,'MP내역(적극)'!A:A,A16,'MP내역(적극)'!B:B,D16)</f>
        <v>0.24</v>
      </c>
      <c r="K16" s="46">
        <f t="shared" si="2"/>
        <v>5.7982976528243302E-3</v>
      </c>
      <c r="L16" s="70">
        <f>IF(RIGHT(C16,2)="매수",IF(I16&lt;J16,INT((SUMIF(B:B,B16,H:H)*0.95*K16)/SUMIFS(전체매매내역!I:I,전체매매내역!A:A,B16,전체매매내역!D:D,$C$2,전체매매내역!F:F,D16)),0),0)</f>
        <v>0</v>
      </c>
      <c r="M16" s="42"/>
    </row>
    <row r="17" spans="1:13" s="1" customFormat="1" ht="17">
      <c r="A17" s="2">
        <v>44319</v>
      </c>
      <c r="B17" s="2">
        <v>44326</v>
      </c>
      <c r="C17" s="70"/>
      <c r="D17" s="22" t="s">
        <v>128</v>
      </c>
      <c r="E17" s="42" t="str">
        <f>VLOOKUP($D17,투자유니버스!$A:$H,2,0)</f>
        <v>TIGER TOP10</v>
      </c>
      <c r="F17" s="42" t="str">
        <f>VLOOKUP($D17,투자유니버스!$A:$H,5,0)</f>
        <v>주식</v>
      </c>
      <c r="G17" s="22">
        <v>4</v>
      </c>
      <c r="H17" s="77">
        <v>57180</v>
      </c>
      <c r="I17" s="46">
        <f t="shared" si="0"/>
        <v>8.1936204969478121E-2</v>
      </c>
      <c r="J17" s="46">
        <f>SUMIFS('MP내역(적극)'!G:G,'MP내역(적극)'!A:A,A17,'MP내역(적극)'!B:B,D17)</f>
        <v>8.4000000000000005E-2</v>
      </c>
      <c r="K17" s="46">
        <f t="shared" si="2"/>
        <v>2.0637950305218838E-3</v>
      </c>
      <c r="L17" s="70">
        <f>IF(RIGHT(C17,2)="매수",IF(I17&lt;J17,INT((SUMIF(B:B,B17,H:H)*0.95*K17)/SUMIFS(전체매매내역!I:I,전체매매내역!A:A,B17,전체매매내역!D:D,$C$2,전체매매내역!F:F,D17)),0),0)</f>
        <v>0</v>
      </c>
      <c r="M17" s="42"/>
    </row>
    <row r="18" spans="1:13" s="1" customFormat="1" ht="17">
      <c r="A18" s="2">
        <v>44319</v>
      </c>
      <c r="B18" s="2">
        <v>44326</v>
      </c>
      <c r="C18" s="70"/>
      <c r="D18" s="17" t="s">
        <v>54</v>
      </c>
      <c r="E18" s="42" t="str">
        <f>VLOOKUP($D18,투자유니버스!$A:$H,2,0)</f>
        <v>예수금</v>
      </c>
      <c r="F18" s="42" t="str">
        <f>VLOOKUP($D18,투자유니버스!$A:$H,5,0)</f>
        <v>현금</v>
      </c>
      <c r="G18" s="48"/>
      <c r="H18" s="49">
        <v>22910</v>
      </c>
      <c r="I18" s="46">
        <f t="shared" si="0"/>
        <v>3.2828934170177397E-2</v>
      </c>
      <c r="J18" s="46">
        <f>SUMIFS('MP내역(적극)'!G:G,'MP내역(적극)'!A:A,A18,'MP내역(적극)'!B:B,D18)</f>
        <v>0</v>
      </c>
      <c r="K18" s="46">
        <f t="shared" si="2"/>
        <v>3.2828934170177397E-2</v>
      </c>
      <c r="L18" s="70">
        <f>IF(RIGHT(C18,2)="매수",IF(I18&lt;J18,INT((SUMIF(B:B,B18,H:H)*0.95*K18)/SUMIFS(전체매매내역!I:I,전체매매내역!A:A,B18,전체매매내역!D:D,$C$2,전체매매내역!F:F,D18)),0),0)</f>
        <v>0</v>
      </c>
      <c r="M18" s="42"/>
    </row>
    <row r="19" spans="1:13" s="27" customFormat="1">
      <c r="C19" s="76"/>
      <c r="E19" s="25"/>
      <c r="F19" s="25"/>
      <c r="H19" s="25"/>
      <c r="I19" s="29"/>
      <c r="J19" s="29"/>
      <c r="K19" s="29"/>
      <c r="L19" s="29"/>
      <c r="M19" s="25"/>
    </row>
    <row r="20" spans="1:13" s="27" customFormat="1">
      <c r="C20" s="76"/>
      <c r="E20" s="25"/>
      <c r="F20" s="25"/>
      <c r="H20" s="25"/>
      <c r="I20" s="29"/>
      <c r="J20" s="29"/>
      <c r="K20" s="29"/>
      <c r="L20" s="29"/>
      <c r="M20" s="25"/>
    </row>
    <row r="21" spans="1:13" s="27" customFormat="1">
      <c r="C21" s="76"/>
      <c r="E21" s="25"/>
      <c r="F21" s="25"/>
      <c r="H21" s="25"/>
      <c r="I21" s="29"/>
      <c r="J21" s="29"/>
      <c r="K21" s="29"/>
      <c r="L21" s="29"/>
      <c r="M21" s="25"/>
    </row>
    <row r="22" spans="1:13" s="27" customFormat="1">
      <c r="C22" s="76"/>
      <c r="E22" s="25"/>
      <c r="F22" s="25"/>
      <c r="H22" s="25"/>
      <c r="I22" s="29"/>
      <c r="J22" s="29"/>
      <c r="K22" s="29"/>
      <c r="L22" s="29"/>
      <c r="M22" s="25"/>
    </row>
    <row r="23" spans="1:13" s="27" customFormat="1">
      <c r="C23" s="76"/>
      <c r="E23" s="25"/>
      <c r="F23" s="25"/>
      <c r="H23" s="25"/>
      <c r="I23" s="29"/>
      <c r="J23" s="29"/>
      <c r="K23" s="29"/>
      <c r="L23" s="29"/>
      <c r="M23" s="25"/>
    </row>
    <row r="24" spans="1:13" s="27" customFormat="1">
      <c r="C24" s="76"/>
      <c r="E24" s="25"/>
      <c r="F24" s="25"/>
      <c r="H24" s="25"/>
      <c r="I24" s="29"/>
      <c r="J24" s="29"/>
      <c r="K24" s="29"/>
      <c r="L24" s="29"/>
      <c r="M24" s="25"/>
    </row>
    <row r="25" spans="1:13" s="27" customFormat="1">
      <c r="C25" s="76"/>
      <c r="E25" s="25"/>
      <c r="F25" s="25"/>
      <c r="H25" s="25"/>
      <c r="I25" s="29"/>
      <c r="J25" s="29"/>
      <c r="K25" s="29"/>
      <c r="L25" s="29"/>
      <c r="M25" s="25"/>
    </row>
    <row r="26" spans="1:13" s="27" customFormat="1">
      <c r="C26" s="76"/>
      <c r="E26" s="25"/>
      <c r="F26" s="25"/>
      <c r="H26" s="25"/>
      <c r="I26" s="29"/>
      <c r="J26" s="29"/>
      <c r="K26" s="29"/>
      <c r="L26" s="29"/>
      <c r="M26" s="25"/>
    </row>
    <row r="27" spans="1:13" s="27" customFormat="1">
      <c r="C27" s="76"/>
      <c r="E27" s="25"/>
      <c r="F27" s="25"/>
      <c r="H27" s="25"/>
      <c r="I27" s="29"/>
      <c r="J27" s="29"/>
      <c r="K27" s="29"/>
      <c r="L27" s="29"/>
      <c r="M27" s="25"/>
    </row>
    <row r="28" spans="1:13" s="27" customFormat="1">
      <c r="C28" s="76"/>
      <c r="E28" s="25"/>
      <c r="F28" s="25"/>
      <c r="H28" s="25"/>
      <c r="I28" s="29"/>
      <c r="J28" s="29"/>
      <c r="K28" s="29"/>
      <c r="L28" s="29"/>
      <c r="M28" s="25"/>
    </row>
    <row r="29" spans="1:13" s="27" customFormat="1">
      <c r="C29" s="76"/>
      <c r="E29" s="25"/>
      <c r="F29" s="25"/>
      <c r="H29" s="25"/>
      <c r="I29" s="29"/>
      <c r="J29" s="29"/>
      <c r="K29" s="29"/>
      <c r="L29" s="29"/>
      <c r="M29" s="25"/>
    </row>
    <row r="30" spans="1:13" s="27" customFormat="1">
      <c r="C30" s="76"/>
      <c r="E30" s="25"/>
      <c r="F30" s="25"/>
      <c r="H30" s="25"/>
      <c r="I30" s="29"/>
      <c r="J30" s="29"/>
      <c r="K30" s="29"/>
      <c r="L30" s="29"/>
      <c r="M30" s="25"/>
    </row>
    <row r="31" spans="1:13" s="27" customFormat="1">
      <c r="C31" s="76"/>
      <c r="E31" s="25"/>
      <c r="F31" s="25"/>
      <c r="H31" s="25"/>
      <c r="I31" s="29"/>
      <c r="J31" s="29"/>
      <c r="K31" s="29"/>
      <c r="L31" s="29"/>
      <c r="M31" s="25"/>
    </row>
    <row r="32" spans="1:13" s="27" customFormat="1">
      <c r="C32" s="76"/>
      <c r="E32" s="25"/>
      <c r="F32" s="25"/>
      <c r="H32" s="25"/>
      <c r="I32" s="29"/>
      <c r="J32" s="29"/>
      <c r="K32" s="29"/>
      <c r="L32" s="29"/>
      <c r="M32" s="25"/>
    </row>
    <row r="33" spans="3:13" s="27" customFormat="1">
      <c r="C33" s="76"/>
      <c r="E33" s="25"/>
      <c r="F33" s="25"/>
      <c r="H33" s="25"/>
      <c r="I33" s="29"/>
      <c r="J33" s="29"/>
      <c r="K33" s="29"/>
      <c r="L33" s="29"/>
      <c r="M33" s="25"/>
    </row>
    <row r="34" spans="3:13" s="27" customFormat="1">
      <c r="C34" s="76"/>
      <c r="E34" s="25"/>
      <c r="F34" s="25"/>
      <c r="H34" s="25"/>
      <c r="I34" s="29"/>
      <c r="J34" s="29"/>
      <c r="K34" s="29"/>
      <c r="L34" s="29"/>
      <c r="M34" s="25"/>
    </row>
    <row r="35" spans="3:13" s="27" customFormat="1">
      <c r="C35" s="76"/>
      <c r="E35" s="25"/>
      <c r="F35" s="25"/>
      <c r="H35" s="25"/>
      <c r="I35" s="29"/>
      <c r="J35" s="29"/>
      <c r="K35" s="29"/>
      <c r="L35" s="29"/>
      <c r="M35" s="25"/>
    </row>
    <row r="36" spans="3:13" s="27" customFormat="1">
      <c r="C36" s="76"/>
      <c r="E36" s="25"/>
      <c r="F36" s="25"/>
      <c r="H36" s="25"/>
      <c r="I36" s="29"/>
      <c r="J36" s="29"/>
      <c r="K36" s="29"/>
      <c r="L36" s="29"/>
      <c r="M36" s="25"/>
    </row>
    <row r="37" spans="3:13" s="27" customFormat="1">
      <c r="C37" s="76"/>
      <c r="E37" s="25"/>
      <c r="F37" s="25"/>
      <c r="H37" s="25"/>
      <c r="I37" s="29"/>
      <c r="J37" s="29"/>
      <c r="K37" s="29"/>
      <c r="L37" s="29"/>
      <c r="M37" s="25"/>
    </row>
    <row r="38" spans="3:13" s="27" customFormat="1">
      <c r="C38" s="76"/>
      <c r="E38" s="25"/>
      <c r="F38" s="25"/>
      <c r="H38" s="25"/>
      <c r="I38" s="29"/>
      <c r="J38" s="29"/>
      <c r="K38" s="29"/>
      <c r="L38" s="29"/>
      <c r="M38" s="25"/>
    </row>
    <row r="39" spans="3:13" s="27" customFormat="1">
      <c r="C39" s="76"/>
      <c r="E39" s="25"/>
      <c r="F39" s="25"/>
      <c r="H39" s="25"/>
      <c r="I39" s="29"/>
      <c r="J39" s="29"/>
      <c r="K39" s="29"/>
      <c r="L39" s="29"/>
      <c r="M39" s="25"/>
    </row>
    <row r="40" spans="3:13">
      <c r="L40" s="29"/>
    </row>
  </sheetData>
  <phoneticPr fontId="1" type="noConversion"/>
  <dataValidations count="1">
    <dataValidation type="list" allowBlank="1" showInputMessage="1" showErrorMessage="1" sqref="C5:C1048576" xr:uid="{00000000-0002-0000-0F00-000000000000}">
      <formula1>"신규매수,추가매수,일부매도,전량매도"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M40"/>
  <sheetViews>
    <sheetView workbookViewId="0">
      <pane ySplit="4" topLeftCell="A5" activePane="bottomLeft" state="frozen"/>
      <selection activeCell="G5" sqref="G5"/>
      <selection pane="bottomLeft" activeCell="K17" sqref="K17"/>
    </sheetView>
  </sheetViews>
  <sheetFormatPr baseColWidth="10" defaultColWidth="9" defaultRowHeight="15"/>
  <cols>
    <col min="1" max="1" width="14" style="5" customWidth="1"/>
    <col min="2" max="2" width="15.1640625" style="5" customWidth="1"/>
    <col min="3" max="3" width="15.33203125" style="73" customWidth="1"/>
    <col min="4" max="4" width="19" style="5" customWidth="1"/>
    <col min="5" max="5" width="44.1640625" style="8" customWidth="1"/>
    <col min="6" max="6" width="15.1640625" style="8" bestFit="1" customWidth="1"/>
    <col min="7" max="7" width="11.6640625" style="5" customWidth="1"/>
    <col min="8" max="8" width="12.6640625" style="8" customWidth="1"/>
    <col min="9" max="12" width="12.1640625" style="30" customWidth="1"/>
    <col min="13" max="13" width="52.1640625" style="8" customWidth="1"/>
    <col min="14" max="14" width="10.83203125" style="5" bestFit="1" customWidth="1"/>
    <col min="15" max="16384" width="9" style="5"/>
  </cols>
  <sheetData>
    <row r="1" spans="1:13" ht="36">
      <c r="A1" s="55" t="s">
        <v>285</v>
      </c>
      <c r="B1" s="56" t="s">
        <v>282</v>
      </c>
      <c r="C1" s="71" t="s">
        <v>13</v>
      </c>
      <c r="D1" s="55" t="s">
        <v>18</v>
      </c>
    </row>
    <row r="2" spans="1:13">
      <c r="A2" s="9" t="s">
        <v>297</v>
      </c>
      <c r="B2" s="9" t="s">
        <v>284</v>
      </c>
      <c r="C2" s="9">
        <v>8110742201</v>
      </c>
      <c r="D2" s="28">
        <v>1000000</v>
      </c>
    </row>
    <row r="3" spans="1:13" ht="6" customHeight="1"/>
    <row r="4" spans="1:13" s="8" customFormat="1">
      <c r="A4" s="53" t="s">
        <v>80</v>
      </c>
      <c r="B4" s="54" t="s">
        <v>21</v>
      </c>
      <c r="C4" s="74" t="s">
        <v>22</v>
      </c>
      <c r="D4" s="54" t="s">
        <v>10</v>
      </c>
      <c r="E4" s="68" t="s">
        <v>8</v>
      </c>
      <c r="F4" s="68" t="s">
        <v>24</v>
      </c>
      <c r="G4" s="54" t="s">
        <v>81</v>
      </c>
      <c r="H4" s="54" t="s">
        <v>5</v>
      </c>
      <c r="I4" s="68" t="s">
        <v>55</v>
      </c>
      <c r="J4" s="69" t="s">
        <v>56</v>
      </c>
      <c r="K4" s="69" t="s">
        <v>82</v>
      </c>
      <c r="L4" s="69" t="s">
        <v>107</v>
      </c>
      <c r="M4" s="54" t="s">
        <v>6</v>
      </c>
    </row>
    <row r="5" spans="1:13" s="1" customFormat="1" ht="17">
      <c r="A5" s="3">
        <v>44319</v>
      </c>
      <c r="B5" s="3">
        <v>44319</v>
      </c>
      <c r="C5" s="70" t="s">
        <v>31</v>
      </c>
      <c r="D5" s="22" t="s">
        <v>121</v>
      </c>
      <c r="E5" s="42" t="str">
        <f>VLOOKUP($D5,투자유니버스!$A:$H,2,0)</f>
        <v>KODEX 국고채3년</v>
      </c>
      <c r="F5" s="42" t="str">
        <f>VLOOKUP($D5,투자유니버스!$A:$H,5,0)</f>
        <v>저위험채권</v>
      </c>
      <c r="G5" s="22">
        <v>1</v>
      </c>
      <c r="H5" s="77">
        <v>58040</v>
      </c>
      <c r="I5" s="46">
        <f t="shared" ref="I5:I18" si="0">H5/SUMIF(B:B,B5,H:H)</f>
        <v>5.8378595855964596E-2</v>
      </c>
      <c r="J5" s="46">
        <f>SUMIFS('MP내역(적극)'!G:G,'MP내역(적극)'!A:A,A5,'MP내역(적극)'!B:B,D5)</f>
        <v>0.06</v>
      </c>
      <c r="K5" s="46">
        <f>ABS(I5-J5)</f>
        <v>1.6214041440354016E-3</v>
      </c>
      <c r="L5" s="70">
        <f>IF(RIGHT(C5,2)="매수",IF(I5&lt;J5,INT((SUMIF(B:B,B5,H:H)*0.95*K5)/SUMIFS(전체매매내역!I:I,전체매매내역!A:A,B5,전체매매내역!D:D,$C$2,전체매매내역!F:F,D5)),0),0)</f>
        <v>0</v>
      </c>
      <c r="M5" s="42"/>
    </row>
    <row r="6" spans="1:13" s="1" customFormat="1" ht="17">
      <c r="A6" s="3">
        <v>44319</v>
      </c>
      <c r="B6" s="3">
        <v>44319</v>
      </c>
      <c r="C6" s="70" t="s">
        <v>31</v>
      </c>
      <c r="D6" s="22" t="s">
        <v>130</v>
      </c>
      <c r="E6" s="42" t="str">
        <f>VLOOKUP($D6,투자유니버스!$A:$H,2,0)</f>
        <v>TIGER 소프트웨어</v>
      </c>
      <c r="F6" s="42" t="str">
        <f>VLOOKUP($D6,투자유니버스!$A:$H,5,0)</f>
        <v>고위험주식</v>
      </c>
      <c r="G6" s="22">
        <v>14</v>
      </c>
      <c r="H6" s="77">
        <v>234010</v>
      </c>
      <c r="I6" s="46">
        <f t="shared" si="0"/>
        <v>0.23537517602092134</v>
      </c>
      <c r="J6" s="46">
        <f>SUMIFS('MP내역(적극)'!G:G,'MP내역(적극)'!A:A,A6,'MP내역(적극)'!B:B,D6)</f>
        <v>0.24</v>
      </c>
      <c r="K6" s="46">
        <f t="shared" ref="K6:K11" si="1">ABS(I6-J6)</f>
        <v>4.6248239790786516E-3</v>
      </c>
      <c r="L6" s="70">
        <f>IF(RIGHT(C6,2)="매수",IF(I6&lt;J6,INT((SUMIF(B:B,B6,H:H)*0.95*K6)/SUMIFS(전체매매내역!I:I,전체매매내역!A:A,B6,전체매매내역!D:D,$C$2,전체매매내역!F:F,D6)),0),0)</f>
        <v>0</v>
      </c>
      <c r="M6" s="42"/>
    </row>
    <row r="7" spans="1:13" s="1" customFormat="1" ht="17">
      <c r="A7" s="3">
        <v>44319</v>
      </c>
      <c r="B7" s="3">
        <v>44319</v>
      </c>
      <c r="C7" s="70" t="s">
        <v>31</v>
      </c>
      <c r="D7" s="22" t="s">
        <v>126</v>
      </c>
      <c r="E7" s="42" t="str">
        <f>VLOOKUP($D7,투자유니버스!$A:$H,2,0)</f>
        <v>KODEX 배당성장채권혼합</v>
      </c>
      <c r="F7" s="42" t="str">
        <f>VLOOKUP($D7,투자유니버스!$A:$H,5,0)</f>
        <v>대체</v>
      </c>
      <c r="G7" s="22">
        <v>15</v>
      </c>
      <c r="H7" s="77">
        <v>180750</v>
      </c>
      <c r="I7" s="46">
        <f t="shared" si="0"/>
        <v>0.18180446590223295</v>
      </c>
      <c r="J7" s="46">
        <f>SUMIFS('MP내역(적극)'!G:G,'MP내역(적극)'!A:A,A7,'MP내역(적극)'!B:B,D7)</f>
        <v>0.24</v>
      </c>
      <c r="K7" s="46">
        <f t="shared" si="1"/>
        <v>5.8195534097767038E-2</v>
      </c>
      <c r="L7" s="70">
        <f>IF(RIGHT(C7,2)="매수",IF(I7&lt;J7,INT((SUMIF(B:B,B7,H:H)*0.95*K7)/SUMIFS(전체매매내역!I:I,전체매매내역!A:A,B7,전체매매내역!D:D,$C$2,전체매매내역!F:F,D7)),0),0)</f>
        <v>0</v>
      </c>
      <c r="M7" s="42" t="s">
        <v>289</v>
      </c>
    </row>
    <row r="8" spans="1:13" s="1" customFormat="1" ht="17">
      <c r="A8" s="3">
        <v>44319</v>
      </c>
      <c r="B8" s="3">
        <v>44319</v>
      </c>
      <c r="C8" s="70" t="s">
        <v>31</v>
      </c>
      <c r="D8" s="22" t="s">
        <v>131</v>
      </c>
      <c r="E8" s="42" t="str">
        <f>VLOOKUP($D8,투자유니버스!$A:$H,2,0)</f>
        <v>KODEX IT</v>
      </c>
      <c r="F8" s="42" t="str">
        <f>VLOOKUP($D8,투자유니버스!$A:$H,5,0)</f>
        <v>고위험주식</v>
      </c>
      <c r="G8" s="22">
        <v>7</v>
      </c>
      <c r="H8" s="77">
        <v>144165</v>
      </c>
      <c r="I8" s="46">
        <f t="shared" si="0"/>
        <v>0.14500603500301751</v>
      </c>
      <c r="J8" s="46">
        <f>SUMIFS('MP내역(적극)'!G:G,'MP내역(적극)'!A:A,A8,'MP내역(적극)'!B:B,D8)</f>
        <v>0.13600000000000001</v>
      </c>
      <c r="K8" s="46">
        <f t="shared" si="1"/>
        <v>9.0060350030174985E-3</v>
      </c>
      <c r="L8" s="70">
        <f>IF(RIGHT(C8,2)="매수",IF(I8&lt;J8,INT((SUMIF(B:B,B8,H:H)*0.95*K8)/SUMIFS(전체매매내역!I:I,전체매매내역!A:A,B8,전체매매내역!D:D,$C$2,전체매매내역!F:F,D8)),0),0)</f>
        <v>0</v>
      </c>
      <c r="M8" s="42"/>
    </row>
    <row r="9" spans="1:13" s="1" customFormat="1" ht="17">
      <c r="A9" s="3">
        <v>44319</v>
      </c>
      <c r="B9" s="3">
        <v>44319</v>
      </c>
      <c r="C9" s="70" t="s">
        <v>31</v>
      </c>
      <c r="D9" s="22" t="s">
        <v>132</v>
      </c>
      <c r="E9" s="42" t="str">
        <f>VLOOKUP($D9,투자유니버스!$A:$H,2,0)</f>
        <v>KODEX MSCI Korea TR</v>
      </c>
      <c r="F9" s="42" t="str">
        <f>VLOOKUP($D9,투자유니버스!$A:$H,5,0)</f>
        <v>주식</v>
      </c>
      <c r="G9" s="22">
        <v>17</v>
      </c>
      <c r="H9" s="77">
        <v>231540</v>
      </c>
      <c r="I9" s="46">
        <f t="shared" si="0"/>
        <v>0.23289076644538323</v>
      </c>
      <c r="J9" s="46">
        <f>SUMIFS('MP내역(적극)'!G:G,'MP내역(적극)'!A:A,A9,'MP내역(적극)'!B:B,D9)</f>
        <v>0.24</v>
      </c>
      <c r="K9" s="46">
        <f t="shared" si="1"/>
        <v>7.1092335546167618E-3</v>
      </c>
      <c r="L9" s="70">
        <f>IF(RIGHT(C9,2)="매수",IF(I9&lt;J9,INT((SUMIF(B:B,B9,H:H)*0.95*K9)/SUMIFS(전체매매내역!I:I,전체매매내역!A:A,B9,전체매매내역!D:D,$C$2,전체매매내역!F:F,D9)),0),0)</f>
        <v>0</v>
      </c>
      <c r="M9" s="42"/>
    </row>
    <row r="10" spans="1:13" s="1" customFormat="1" ht="17">
      <c r="A10" s="3">
        <v>44319</v>
      </c>
      <c r="B10" s="3">
        <v>44319</v>
      </c>
      <c r="C10" s="70" t="s">
        <v>31</v>
      </c>
      <c r="D10" s="22" t="s">
        <v>128</v>
      </c>
      <c r="E10" s="42" t="str">
        <f>VLOOKUP($D10,투자유니버스!$A:$H,2,0)</f>
        <v>TIGER TOP10</v>
      </c>
      <c r="F10" s="42" t="str">
        <f>VLOOKUP($D10,투자유니버스!$A:$H,5,0)</f>
        <v>주식</v>
      </c>
      <c r="G10" s="22">
        <v>6</v>
      </c>
      <c r="H10" s="77">
        <v>85770</v>
      </c>
      <c r="I10" s="46">
        <f t="shared" si="0"/>
        <v>8.6270368135184072E-2</v>
      </c>
      <c r="J10" s="46">
        <f>SUMIFS('MP내역(적극)'!G:G,'MP내역(적극)'!A:A,A10,'MP내역(적극)'!B:B,D10)</f>
        <v>8.4000000000000005E-2</v>
      </c>
      <c r="K10" s="46">
        <f t="shared" si="1"/>
        <v>2.2703681351840671E-3</v>
      </c>
      <c r="L10" s="70">
        <f>IF(RIGHT(C10,2)="매수",IF(I10&lt;J10,INT((SUMIF(B:B,B10,H:H)*0.95*K10)/SUMIFS(전체매매내역!I:I,전체매매내역!A:A,B10,전체매매내역!D:D,$C$2,전체매매내역!F:F,D10)),0),0)</f>
        <v>0</v>
      </c>
      <c r="M10" s="42"/>
    </row>
    <row r="11" spans="1:13" s="1" customFormat="1" ht="17">
      <c r="A11" s="3">
        <v>44319</v>
      </c>
      <c r="B11" s="3">
        <v>44319</v>
      </c>
      <c r="C11" s="70"/>
      <c r="D11" s="17" t="s">
        <v>57</v>
      </c>
      <c r="E11" s="42" t="str">
        <f>VLOOKUP($D11,투자유니버스!$A:$H,2,0)</f>
        <v>예수금</v>
      </c>
      <c r="F11" s="42" t="str">
        <f>VLOOKUP($D11,투자유니버스!$A:$H,5,0)</f>
        <v>현금</v>
      </c>
      <c r="G11" s="48"/>
      <c r="H11" s="48">
        <v>59925</v>
      </c>
      <c r="I11" s="46">
        <f t="shared" si="0"/>
        <v>6.0274592637296322E-2</v>
      </c>
      <c r="J11" s="46">
        <f>SUMIFS('MP내역(적극)'!G:G,'MP내역(적극)'!A:A,A11,'MP내역(적극)'!B:B,D11)</f>
        <v>0</v>
      </c>
      <c r="K11" s="46">
        <f t="shared" si="1"/>
        <v>6.0274592637296322E-2</v>
      </c>
      <c r="L11" s="70">
        <f>IF(RIGHT(C11,2)="매수",IF(I11&lt;J11,INT((SUMIF(B:B,B11,H:H)*0.95*K11)/SUMIFS(전체매매내역!I:I,전체매매내역!A:A,B11,전체매매내역!D:D,$C$2,전체매매내역!F:F,D11)),0),0)</f>
        <v>0</v>
      </c>
      <c r="M11" s="42"/>
    </row>
    <row r="12" spans="1:13" s="1" customFormat="1" ht="17">
      <c r="A12" s="3">
        <v>44319</v>
      </c>
      <c r="B12" s="3">
        <v>44326</v>
      </c>
      <c r="C12" s="70"/>
      <c r="D12" s="22" t="s">
        <v>121</v>
      </c>
      <c r="E12" s="42" t="str">
        <f>VLOOKUP($D12,투자유니버스!$A:$H,2,0)</f>
        <v>KODEX 국고채3년</v>
      </c>
      <c r="F12" s="42" t="str">
        <f>VLOOKUP($D12,투자유니버스!$A:$H,5,0)</f>
        <v>저위험채권</v>
      </c>
      <c r="G12" s="22">
        <v>1</v>
      </c>
      <c r="H12" s="77">
        <v>58040</v>
      </c>
      <c r="I12" s="46">
        <f t="shared" ref="I12:I17" si="2">H12/SUMIF(B:B,B12,H:H)</f>
        <v>5.8224863943019088E-2</v>
      </c>
      <c r="J12" s="46">
        <f>SUMIFS('MP내역(적극)'!G:G,'MP내역(적극)'!A:A,A12,'MP내역(적극)'!B:B,D12)</f>
        <v>0.06</v>
      </c>
      <c r="K12" s="46">
        <f t="shared" ref="K12:K17" si="3">ABS(I12-J12)</f>
        <v>1.7751360569809096E-3</v>
      </c>
      <c r="L12" s="70">
        <f>IF(RIGHT(C12,2)="매수",IF(I12&lt;J12,INT((SUMIF(B:B,B12,H:H)*0.95*K12)/SUMIFS(전체매매내역!I:I,전체매매내역!A:A,B12,전체매매내역!D:D,$C$2,전체매매내역!F:F,D12)),0),0)</f>
        <v>0</v>
      </c>
      <c r="M12" s="42"/>
    </row>
    <row r="13" spans="1:13" s="1" customFormat="1" ht="17">
      <c r="A13" s="3">
        <v>44319</v>
      </c>
      <c r="B13" s="3">
        <v>44326</v>
      </c>
      <c r="C13" s="70"/>
      <c r="D13" s="22" t="s">
        <v>130</v>
      </c>
      <c r="E13" s="42" t="str">
        <f>VLOOKUP($D13,투자유니버스!$A:$H,2,0)</f>
        <v>TIGER 소프트웨어</v>
      </c>
      <c r="F13" s="42" t="str">
        <f>VLOOKUP($D13,투자유니버스!$A:$H,5,0)</f>
        <v>고위험주식</v>
      </c>
      <c r="G13" s="22">
        <v>14</v>
      </c>
      <c r="H13" s="77">
        <v>234010</v>
      </c>
      <c r="I13" s="46">
        <f t="shared" si="2"/>
        <v>0.23475534823063227</v>
      </c>
      <c r="J13" s="46">
        <f>SUMIFS('MP내역(적극)'!G:G,'MP내역(적극)'!A:A,A13,'MP내역(적극)'!B:B,D13)</f>
        <v>0.24</v>
      </c>
      <c r="K13" s="46">
        <f t="shared" si="3"/>
        <v>5.2446517693677253E-3</v>
      </c>
      <c r="L13" s="70">
        <f>IF(RIGHT(C13,2)="매수",IF(I13&lt;J13,INT((SUMIF(B:B,B13,H:H)*0.95*K13)/SUMIFS(전체매매내역!I:I,전체매매내역!A:A,B13,전체매매내역!D:D,$C$2,전체매매내역!F:F,D13)),0),0)</f>
        <v>0</v>
      </c>
      <c r="M13" s="42"/>
    </row>
    <row r="14" spans="1:13" s="1" customFormat="1" ht="17">
      <c r="A14" s="3">
        <v>44319</v>
      </c>
      <c r="B14" s="3">
        <v>44326</v>
      </c>
      <c r="C14" s="70" t="s">
        <v>301</v>
      </c>
      <c r="D14" s="22" t="s">
        <v>126</v>
      </c>
      <c r="E14" s="42" t="str">
        <f>VLOOKUP($D14,투자유니버스!$A:$H,2,0)</f>
        <v>KODEX 배당성장채권혼합</v>
      </c>
      <c r="F14" s="42" t="str">
        <f>VLOOKUP($D14,투자유니버스!$A:$H,5,0)</f>
        <v>대체</v>
      </c>
      <c r="G14" s="22">
        <v>18</v>
      </c>
      <c r="H14" s="77">
        <v>220140</v>
      </c>
      <c r="I14" s="46">
        <f t="shared" si="2"/>
        <v>0.22084117071702655</v>
      </c>
      <c r="J14" s="46">
        <f>SUMIFS('MP내역(적극)'!G:G,'MP내역(적극)'!A:A,A14,'MP내역(적극)'!B:B,D14)</f>
        <v>0.24</v>
      </c>
      <c r="K14" s="46">
        <f t="shared" si="3"/>
        <v>1.9158829282973439E-2</v>
      </c>
      <c r="L14" s="70">
        <f>IF(RIGHT(C14,2)="매수",IF(I14&lt;J14,INT((SUMIF(B:B,B14,H:H)*0.95*K14)/SUMIFS(전체매매내역!I:I,전체매매내역!A:A,B14,전체매매내역!D:D,$C$2,전체매매내역!F:F,D14)),0),0)</f>
        <v>0</v>
      </c>
      <c r="M14" s="42" t="s">
        <v>302</v>
      </c>
    </row>
    <row r="15" spans="1:13" s="1" customFormat="1" ht="17">
      <c r="A15" s="3">
        <v>44319</v>
      </c>
      <c r="B15" s="3">
        <v>44326</v>
      </c>
      <c r="C15" s="70"/>
      <c r="D15" s="22" t="s">
        <v>131</v>
      </c>
      <c r="E15" s="42" t="str">
        <f>VLOOKUP($D15,투자유니버스!$A:$H,2,0)</f>
        <v>KODEX IT</v>
      </c>
      <c r="F15" s="42" t="str">
        <f>VLOOKUP($D15,투자유니버스!$A:$H,5,0)</f>
        <v>고위험주식</v>
      </c>
      <c r="G15" s="22">
        <v>7</v>
      </c>
      <c r="H15" s="77">
        <v>144165</v>
      </c>
      <c r="I15" s="46">
        <f t="shared" si="2"/>
        <v>0.14462418177714242</v>
      </c>
      <c r="J15" s="46">
        <f>SUMIFS('MP내역(적극)'!G:G,'MP내역(적극)'!A:A,A15,'MP내역(적극)'!B:B,D15)</f>
        <v>0.13600000000000001</v>
      </c>
      <c r="K15" s="46">
        <f t="shared" si="3"/>
        <v>8.6241817771424145E-3</v>
      </c>
      <c r="L15" s="70">
        <f>IF(RIGHT(C15,2)="매수",IF(I15&lt;J15,INT((SUMIF(B:B,B15,H:H)*0.95*K15)/SUMIFS(전체매매내역!I:I,전체매매내역!A:A,B15,전체매매내역!D:D,$C$2,전체매매내역!F:F,D15)),0),0)</f>
        <v>0</v>
      </c>
      <c r="M15" s="42"/>
    </row>
    <row r="16" spans="1:13" s="1" customFormat="1" ht="17">
      <c r="A16" s="3">
        <v>44319</v>
      </c>
      <c r="B16" s="3">
        <v>44326</v>
      </c>
      <c r="C16" s="70"/>
      <c r="D16" s="22" t="s">
        <v>132</v>
      </c>
      <c r="E16" s="42" t="str">
        <f>VLOOKUP($D16,투자유니버스!$A:$H,2,0)</f>
        <v>KODEX MSCI Korea TR</v>
      </c>
      <c r="F16" s="42" t="str">
        <f>VLOOKUP($D16,투자유니버스!$A:$H,5,0)</f>
        <v>주식</v>
      </c>
      <c r="G16" s="22">
        <v>17</v>
      </c>
      <c r="H16" s="77">
        <v>231540</v>
      </c>
      <c r="I16" s="46">
        <f t="shared" si="2"/>
        <v>0.23227748100218193</v>
      </c>
      <c r="J16" s="46">
        <f>SUMIFS('MP내역(적극)'!G:G,'MP내역(적극)'!A:A,A16,'MP내역(적극)'!B:B,D16)</f>
        <v>0.24</v>
      </c>
      <c r="K16" s="46">
        <f t="shared" si="3"/>
        <v>7.7225189978180619E-3</v>
      </c>
      <c r="L16" s="70">
        <f>IF(RIGHT(C16,2)="매수",IF(I16&lt;J16,INT((SUMIF(B:B,B16,H:H)*0.95*K16)/SUMIFS(전체매매내역!I:I,전체매매내역!A:A,B16,전체매매내역!D:D,$C$2,전체매매내역!F:F,D16)),0),0)</f>
        <v>0</v>
      </c>
      <c r="M16" s="42"/>
    </row>
    <row r="17" spans="1:13" s="1" customFormat="1" ht="17">
      <c r="A17" s="3">
        <v>44319</v>
      </c>
      <c r="B17" s="3">
        <v>44326</v>
      </c>
      <c r="C17" s="70"/>
      <c r="D17" s="22" t="s">
        <v>128</v>
      </c>
      <c r="E17" s="42" t="str">
        <f>VLOOKUP($D17,투자유니버스!$A:$H,2,0)</f>
        <v>TIGER TOP10</v>
      </c>
      <c r="F17" s="42" t="str">
        <f>VLOOKUP($D17,투자유니버스!$A:$H,5,0)</f>
        <v>주식</v>
      </c>
      <c r="G17" s="22">
        <v>6</v>
      </c>
      <c r="H17" s="77">
        <v>85770</v>
      </c>
      <c r="I17" s="46">
        <f t="shared" si="2"/>
        <v>8.6043187119103151E-2</v>
      </c>
      <c r="J17" s="46">
        <f>SUMIFS('MP내역(적극)'!G:G,'MP내역(적극)'!A:A,A17,'MP내역(적극)'!B:B,D17)</f>
        <v>8.4000000000000005E-2</v>
      </c>
      <c r="K17" s="46">
        <f t="shared" si="3"/>
        <v>2.0431871191031459E-3</v>
      </c>
      <c r="L17" s="70">
        <f>IF(RIGHT(C17,2)="매수",IF(I17&lt;J17,INT((SUMIF(B:B,B17,H:H)*0.95*K17)/SUMIFS(전체매매내역!I:I,전체매매내역!A:A,B17,전체매매내역!D:D,$C$2,전체매매내역!F:F,D17)),0),0)</f>
        <v>0</v>
      </c>
      <c r="M17" s="42"/>
    </row>
    <row r="18" spans="1:13" s="1" customFormat="1" ht="17">
      <c r="A18" s="3">
        <v>44319</v>
      </c>
      <c r="B18" s="3">
        <v>44326</v>
      </c>
      <c r="C18" s="70"/>
      <c r="D18" s="17" t="s">
        <v>54</v>
      </c>
      <c r="E18" s="42" t="str">
        <f>VLOOKUP($D18,투자유니버스!$A:$H,2,0)</f>
        <v>예수금</v>
      </c>
      <c r="F18" s="42" t="str">
        <f>VLOOKUP($D18,투자유니버스!$A:$H,5,0)</f>
        <v>현금</v>
      </c>
      <c r="G18" s="48"/>
      <c r="H18" s="48">
        <v>23160</v>
      </c>
      <c r="I18" s="46">
        <f t="shared" si="0"/>
        <v>2.3233767210894589E-2</v>
      </c>
      <c r="J18" s="46">
        <f>SUMIFS('MP내역(적극)'!G:G,'MP내역(적극)'!A:A,A18,'MP내역(적극)'!B:B,D18)</f>
        <v>0</v>
      </c>
      <c r="K18" s="46">
        <f t="shared" ref="K18" si="4">ABS(I18-J18)</f>
        <v>2.3233767210894589E-2</v>
      </c>
      <c r="L18" s="70">
        <f>IF(RIGHT(C18,2)="매수",IF(I18&lt;J18,INT((SUMIF(B:B,B18,H:H)*0.95*K18)/SUMIFS(전체매매내역!I:I,전체매매내역!A:A,B18,전체매매내역!D:D,$C$2,전체매매내역!F:F,D18)),0),0)</f>
        <v>0</v>
      </c>
      <c r="M18" s="42"/>
    </row>
    <row r="19" spans="1:13" s="27" customFormat="1">
      <c r="C19" s="76"/>
      <c r="E19" s="25"/>
      <c r="F19" s="25"/>
      <c r="H19" s="25"/>
      <c r="I19" s="29"/>
      <c r="J19" s="29"/>
      <c r="K19" s="29"/>
      <c r="L19" s="29"/>
      <c r="M19" s="25"/>
    </row>
    <row r="20" spans="1:13" s="27" customFormat="1">
      <c r="C20" s="76"/>
      <c r="E20" s="25"/>
      <c r="F20" s="25"/>
      <c r="H20" s="25"/>
      <c r="I20" s="29"/>
      <c r="J20" s="29"/>
      <c r="K20" s="29"/>
      <c r="L20" s="29"/>
      <c r="M20" s="25"/>
    </row>
    <row r="21" spans="1:13" s="27" customFormat="1">
      <c r="C21" s="76"/>
      <c r="E21" s="25"/>
      <c r="F21" s="25"/>
      <c r="H21" s="25"/>
      <c r="I21" s="29"/>
      <c r="J21" s="29"/>
      <c r="K21" s="29"/>
      <c r="L21" s="29"/>
      <c r="M21" s="25"/>
    </row>
    <row r="22" spans="1:13" s="27" customFormat="1">
      <c r="C22" s="76"/>
      <c r="E22" s="25"/>
      <c r="F22" s="25"/>
      <c r="H22" s="25"/>
      <c r="I22" s="29"/>
      <c r="J22" s="29"/>
      <c r="K22" s="29"/>
      <c r="L22" s="29"/>
      <c r="M22" s="25"/>
    </row>
    <row r="23" spans="1:13" s="27" customFormat="1">
      <c r="C23" s="76"/>
      <c r="E23" s="25"/>
      <c r="F23" s="25"/>
      <c r="H23" s="25"/>
      <c r="I23" s="29"/>
      <c r="J23" s="29"/>
      <c r="K23" s="29"/>
      <c r="L23" s="29"/>
      <c r="M23" s="25"/>
    </row>
    <row r="24" spans="1:13" s="27" customFormat="1">
      <c r="C24" s="76"/>
      <c r="E24" s="25"/>
      <c r="F24" s="25"/>
      <c r="H24" s="25"/>
      <c r="I24" s="29"/>
      <c r="J24" s="29"/>
      <c r="K24" s="29"/>
      <c r="L24" s="29"/>
      <c r="M24" s="25"/>
    </row>
    <row r="25" spans="1:13" s="27" customFormat="1">
      <c r="C25" s="76"/>
      <c r="E25" s="25"/>
      <c r="F25" s="25"/>
      <c r="H25" s="25"/>
      <c r="I25" s="29"/>
      <c r="J25" s="29"/>
      <c r="K25" s="29"/>
      <c r="L25" s="29"/>
      <c r="M25" s="25"/>
    </row>
    <row r="26" spans="1:13" s="27" customFormat="1">
      <c r="B26" s="76"/>
      <c r="C26" s="76"/>
      <c r="E26" s="25"/>
      <c r="F26" s="25"/>
      <c r="H26" s="25"/>
      <c r="I26" s="29"/>
      <c r="J26" s="29"/>
      <c r="K26" s="29"/>
      <c r="L26" s="29"/>
      <c r="M26" s="25"/>
    </row>
    <row r="27" spans="1:13" s="27" customFormat="1">
      <c r="C27" s="76"/>
      <c r="E27" s="25"/>
      <c r="F27" s="25"/>
      <c r="H27" s="25"/>
      <c r="I27" s="29"/>
      <c r="J27" s="29"/>
      <c r="K27" s="29"/>
      <c r="L27" s="29"/>
      <c r="M27" s="25"/>
    </row>
    <row r="28" spans="1:13" s="27" customFormat="1">
      <c r="C28" s="76"/>
      <c r="E28" s="25"/>
      <c r="F28" s="25"/>
      <c r="H28" s="25"/>
      <c r="I28" s="29"/>
      <c r="J28" s="29"/>
      <c r="K28" s="29"/>
      <c r="L28" s="29"/>
      <c r="M28" s="25"/>
    </row>
    <row r="29" spans="1:13" s="27" customFormat="1">
      <c r="B29" s="76"/>
      <c r="C29" s="76"/>
      <c r="E29" s="25"/>
      <c r="F29" s="25"/>
      <c r="H29" s="25"/>
      <c r="I29" s="29"/>
      <c r="J29" s="29"/>
      <c r="K29" s="29"/>
      <c r="L29" s="29"/>
      <c r="M29" s="25"/>
    </row>
    <row r="30" spans="1:13" s="27" customFormat="1">
      <c r="C30" s="76"/>
      <c r="E30" s="25"/>
      <c r="F30" s="25"/>
      <c r="H30" s="25"/>
      <c r="I30" s="29"/>
      <c r="J30" s="29"/>
      <c r="K30" s="29"/>
      <c r="L30" s="29"/>
      <c r="M30" s="25"/>
    </row>
    <row r="31" spans="1:13" s="27" customFormat="1">
      <c r="C31" s="76"/>
      <c r="E31" s="25"/>
      <c r="F31" s="25"/>
      <c r="H31" s="25"/>
      <c r="I31" s="29"/>
      <c r="J31" s="29"/>
      <c r="K31" s="29"/>
      <c r="L31" s="29"/>
      <c r="M31" s="25"/>
    </row>
    <row r="32" spans="1:13" s="27" customFormat="1">
      <c r="C32" s="76"/>
      <c r="E32" s="25"/>
      <c r="F32" s="25"/>
      <c r="H32" s="25"/>
      <c r="I32" s="29"/>
      <c r="J32" s="29"/>
      <c r="K32" s="29"/>
      <c r="L32" s="29"/>
      <c r="M32" s="25"/>
    </row>
    <row r="33" spans="3:13" s="27" customFormat="1">
      <c r="C33" s="76"/>
      <c r="E33" s="25"/>
      <c r="F33" s="25"/>
      <c r="H33" s="25"/>
      <c r="I33" s="29"/>
      <c r="J33" s="29"/>
      <c r="K33" s="29"/>
      <c r="L33" s="29"/>
      <c r="M33" s="25"/>
    </row>
    <row r="34" spans="3:13" s="27" customFormat="1">
      <c r="C34" s="76"/>
      <c r="E34" s="25"/>
      <c r="F34" s="25"/>
      <c r="H34" s="25"/>
      <c r="I34" s="29"/>
      <c r="J34" s="29"/>
      <c r="K34" s="29"/>
      <c r="L34" s="29"/>
      <c r="M34" s="25"/>
    </row>
    <row r="35" spans="3:13" s="27" customFormat="1">
      <c r="C35" s="76"/>
      <c r="E35" s="25"/>
      <c r="F35" s="25"/>
      <c r="H35" s="25"/>
      <c r="I35" s="29"/>
      <c r="J35" s="29"/>
      <c r="K35" s="29"/>
      <c r="L35" s="29"/>
      <c r="M35" s="25"/>
    </row>
    <row r="36" spans="3:13" s="27" customFormat="1">
      <c r="C36" s="76"/>
      <c r="E36" s="25"/>
      <c r="F36" s="25"/>
      <c r="H36" s="25"/>
      <c r="I36" s="29"/>
      <c r="J36" s="29"/>
      <c r="K36" s="29"/>
      <c r="L36" s="29"/>
      <c r="M36" s="25"/>
    </row>
    <row r="37" spans="3:13" s="27" customFormat="1">
      <c r="C37" s="76"/>
      <c r="E37" s="25"/>
      <c r="F37" s="25"/>
      <c r="H37" s="25"/>
      <c r="I37" s="29"/>
      <c r="J37" s="29"/>
      <c r="K37" s="29"/>
      <c r="L37" s="29"/>
      <c r="M37" s="25"/>
    </row>
    <row r="38" spans="3:13" s="27" customFormat="1">
      <c r="C38" s="76"/>
      <c r="E38" s="25"/>
      <c r="F38" s="25"/>
      <c r="H38" s="25"/>
      <c r="I38" s="29"/>
      <c r="J38" s="29"/>
      <c r="K38" s="29"/>
      <c r="L38" s="29"/>
      <c r="M38" s="25"/>
    </row>
    <row r="39" spans="3:13">
      <c r="L39" s="29"/>
    </row>
    <row r="40" spans="3:13">
      <c r="L40" s="29"/>
    </row>
  </sheetData>
  <phoneticPr fontId="1" type="noConversion"/>
  <dataValidations count="1">
    <dataValidation type="list" allowBlank="1" showInputMessage="1" showErrorMessage="1" sqref="C5:C1048576" xr:uid="{00000000-0002-0000-1000-000000000000}">
      <formula1>"신규매수,추가매수,일부매도,전량매도"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M40"/>
  <sheetViews>
    <sheetView workbookViewId="0">
      <pane ySplit="4" topLeftCell="A5" activePane="bottomLeft" state="frozen"/>
      <selection activeCell="G5" sqref="G5"/>
      <selection pane="bottomLeft" activeCell="H18" sqref="H18"/>
    </sheetView>
  </sheetViews>
  <sheetFormatPr baseColWidth="10" defaultColWidth="9" defaultRowHeight="15"/>
  <cols>
    <col min="1" max="1" width="14" style="5" customWidth="1"/>
    <col min="2" max="2" width="15.1640625" style="5" customWidth="1"/>
    <col min="3" max="3" width="15.33203125" style="73" customWidth="1"/>
    <col min="4" max="4" width="19" style="5" customWidth="1"/>
    <col min="5" max="5" width="44.1640625" style="8" customWidth="1"/>
    <col min="6" max="6" width="15.1640625" style="8" bestFit="1" customWidth="1"/>
    <col min="7" max="7" width="11.6640625" style="5" customWidth="1"/>
    <col min="8" max="8" width="12.6640625" style="8" customWidth="1"/>
    <col min="9" max="12" width="12.1640625" style="30" customWidth="1"/>
    <col min="13" max="13" width="55.6640625" style="8" customWidth="1"/>
    <col min="14" max="14" width="10.83203125" style="5" bestFit="1" customWidth="1"/>
    <col min="15" max="16384" width="9" style="5"/>
  </cols>
  <sheetData>
    <row r="1" spans="1:13" ht="36">
      <c r="A1" s="55" t="s">
        <v>9</v>
      </c>
      <c r="B1" s="56" t="s">
        <v>282</v>
      </c>
      <c r="C1" s="71" t="s">
        <v>13</v>
      </c>
      <c r="D1" s="55" t="s">
        <v>84</v>
      </c>
    </row>
    <row r="2" spans="1:13">
      <c r="A2" s="9" t="s">
        <v>297</v>
      </c>
      <c r="B2" s="9" t="s">
        <v>119</v>
      </c>
      <c r="C2" s="9">
        <v>8110743301</v>
      </c>
      <c r="D2" s="28">
        <v>1300000</v>
      </c>
    </row>
    <row r="3" spans="1:13" ht="6" customHeight="1"/>
    <row r="4" spans="1:13" s="8" customFormat="1">
      <c r="A4" s="53" t="s">
        <v>80</v>
      </c>
      <c r="B4" s="54" t="s">
        <v>21</v>
      </c>
      <c r="C4" s="74" t="s">
        <v>22</v>
      </c>
      <c r="D4" s="54" t="s">
        <v>10</v>
      </c>
      <c r="E4" s="68" t="s">
        <v>8</v>
      </c>
      <c r="F4" s="68" t="s">
        <v>24</v>
      </c>
      <c r="G4" s="54" t="s">
        <v>81</v>
      </c>
      <c r="H4" s="54" t="s">
        <v>5</v>
      </c>
      <c r="I4" s="68" t="s">
        <v>55</v>
      </c>
      <c r="J4" s="69" t="s">
        <v>56</v>
      </c>
      <c r="K4" s="69" t="s">
        <v>82</v>
      </c>
      <c r="L4" s="69" t="s">
        <v>107</v>
      </c>
      <c r="M4" s="54" t="s">
        <v>6</v>
      </c>
    </row>
    <row r="5" spans="1:13" s="1" customFormat="1" ht="17">
      <c r="A5" s="2">
        <v>44319</v>
      </c>
      <c r="B5" s="2">
        <v>44319</v>
      </c>
      <c r="C5" s="70" t="s">
        <v>31</v>
      </c>
      <c r="D5" s="22" t="s">
        <v>121</v>
      </c>
      <c r="E5" s="42" t="str">
        <f>VLOOKUP($D5,투자유니버스!$A:$H,2,0)</f>
        <v>KODEX 국고채3년</v>
      </c>
      <c r="F5" s="42" t="str">
        <f>VLOOKUP($D5,투자유니버스!$A:$H,5,0)</f>
        <v>저위험채권</v>
      </c>
      <c r="G5" s="22">
        <v>2</v>
      </c>
      <c r="H5" s="77">
        <v>116080</v>
      </c>
      <c r="I5" s="46">
        <f t="shared" ref="I5:I18" si="0">H5/SUMIF(B:B,B5,H:H)</f>
        <v>8.9811834612527855E-2</v>
      </c>
      <c r="J5" s="46">
        <f>SUMIFS('MP내역(적극)'!G:G,'MP내역(적극)'!A:A,A5,'MP내역(적극)'!B:B,D5)</f>
        <v>0.06</v>
      </c>
      <c r="K5" s="46">
        <f>ABS(I5-J5)</f>
        <v>2.9811834612527857E-2</v>
      </c>
      <c r="L5" s="70">
        <f>IF(RIGHT(C5,2)="매수",IF(I5&lt;J5,INT((SUMIF(B:B,B5,H:H)*0.95*K5)/SUMIFS(전체매매내역!I:I,전체매매내역!A:A,B5,전체매매내역!D:D,$C$2,전체매매내역!F:F,D5)),0),0)</f>
        <v>0</v>
      </c>
      <c r="M5" s="42"/>
    </row>
    <row r="6" spans="1:13" s="1" customFormat="1" ht="17">
      <c r="A6" s="2">
        <v>44319</v>
      </c>
      <c r="B6" s="2">
        <v>44319</v>
      </c>
      <c r="C6" s="70" t="s">
        <v>31</v>
      </c>
      <c r="D6" s="22" t="s">
        <v>130</v>
      </c>
      <c r="E6" s="42" t="str">
        <f>VLOOKUP($D6,투자유니버스!$A:$H,2,0)</f>
        <v>TIGER 소프트웨어</v>
      </c>
      <c r="F6" s="42" t="str">
        <f>VLOOKUP($D6,투자유니버스!$A:$H,5,0)</f>
        <v>고위험주식</v>
      </c>
      <c r="G6" s="22">
        <v>18</v>
      </c>
      <c r="H6" s="77">
        <v>300870</v>
      </c>
      <c r="I6" s="46">
        <f t="shared" si="0"/>
        <v>0.23278503342411488</v>
      </c>
      <c r="J6" s="46">
        <f>SUMIFS('MP내역(적극)'!G:G,'MP내역(적극)'!A:A,A6,'MP내역(적극)'!B:B,D6)</f>
        <v>0.24</v>
      </c>
      <c r="K6" s="46">
        <f t="shared" ref="K6:K11" si="1">ABS(I6-J6)</f>
        <v>7.2149665758851067E-3</v>
      </c>
      <c r="L6" s="70">
        <f>IF(RIGHT(C6,2)="매수",IF(I6&lt;J6,INT((SUMIF(B:B,B6,H:H)*0.95*K6)/SUMIFS(전체매매내역!I:I,전체매매내역!A:A,B6,전체매매내역!D:D,$C$2,전체매매내역!F:F,D6)),0),0)</f>
        <v>0</v>
      </c>
      <c r="M6" s="42"/>
    </row>
    <row r="7" spans="1:13" s="1" customFormat="1" ht="17">
      <c r="A7" s="2">
        <v>44319</v>
      </c>
      <c r="B7" s="2">
        <v>44319</v>
      </c>
      <c r="C7" s="70" t="s">
        <v>31</v>
      </c>
      <c r="D7" s="22" t="s">
        <v>126</v>
      </c>
      <c r="E7" s="42" t="str">
        <f>VLOOKUP($D7,투자유니버스!$A:$H,2,0)</f>
        <v>KODEX 배당성장채권혼합</v>
      </c>
      <c r="F7" s="42" t="str">
        <f>VLOOKUP($D7,투자유니버스!$A:$H,5,0)</f>
        <v>대체</v>
      </c>
      <c r="G7" s="22">
        <v>18</v>
      </c>
      <c r="H7" s="77">
        <v>216900</v>
      </c>
      <c r="I7" s="46">
        <f t="shared" si="0"/>
        <v>0.16781691012626887</v>
      </c>
      <c r="J7" s="46">
        <f>SUMIFS('MP내역(적극)'!G:G,'MP내역(적극)'!A:A,A7,'MP내역(적극)'!B:B,D7)</f>
        <v>0.24</v>
      </c>
      <c r="K7" s="46">
        <f t="shared" si="1"/>
        <v>7.2183089873731121E-2</v>
      </c>
      <c r="L7" s="70">
        <f>IF(RIGHT(C7,2)="매수",IF(I7&lt;J7,INT((SUMIF(B:B,B7,H:H)*0.95*K7)/SUMIFS(전체매매내역!I:I,전체매매내역!A:A,B7,전체매매내역!D:D,$C$2,전체매매내역!F:F,D7)),0),0)</f>
        <v>0</v>
      </c>
      <c r="M7" s="42" t="s">
        <v>288</v>
      </c>
    </row>
    <row r="8" spans="1:13" s="1" customFormat="1" ht="17">
      <c r="A8" s="2">
        <v>44319</v>
      </c>
      <c r="B8" s="2">
        <v>44319</v>
      </c>
      <c r="C8" s="70" t="s">
        <v>31</v>
      </c>
      <c r="D8" s="22" t="s">
        <v>131</v>
      </c>
      <c r="E8" s="42" t="str">
        <f>VLOOKUP($D8,투자유니버스!$A:$H,2,0)</f>
        <v>KODEX IT</v>
      </c>
      <c r="F8" s="42" t="str">
        <f>VLOOKUP($D8,투자유니버스!$A:$H,5,0)</f>
        <v>고위험주식</v>
      </c>
      <c r="G8" s="22">
        <v>8</v>
      </c>
      <c r="H8" s="77">
        <v>164760</v>
      </c>
      <c r="I8" s="46">
        <f t="shared" si="0"/>
        <v>0.12747586036147562</v>
      </c>
      <c r="J8" s="46">
        <f>SUMIFS('MP내역(적극)'!G:G,'MP내역(적극)'!A:A,A8,'MP내역(적극)'!B:B,D8)</f>
        <v>0.13600000000000001</v>
      </c>
      <c r="K8" s="46">
        <f t="shared" si="1"/>
        <v>8.5241396385243862E-3</v>
      </c>
      <c r="L8" s="70">
        <f>IF(RIGHT(C8,2)="매수",IF(I8&lt;J8,INT((SUMIF(B:B,B8,H:H)*0.95*K8)/SUMIFS(전체매매내역!I:I,전체매매내역!A:A,B8,전체매매내역!D:D,$C$2,전체매매내역!F:F,D8)),0),0)</f>
        <v>0</v>
      </c>
      <c r="M8" s="42"/>
    </row>
    <row r="9" spans="1:13" s="1" customFormat="1" ht="17">
      <c r="A9" s="2">
        <v>44319</v>
      </c>
      <c r="B9" s="2">
        <v>44319</v>
      </c>
      <c r="C9" s="70" t="s">
        <v>31</v>
      </c>
      <c r="D9" s="22" t="s">
        <v>132</v>
      </c>
      <c r="E9" s="42" t="str">
        <f>VLOOKUP($D9,투자유니버스!$A:$H,2,0)</f>
        <v>KODEX MSCI Korea TR</v>
      </c>
      <c r="F9" s="42" t="str">
        <f>VLOOKUP($D9,투자유니버스!$A:$H,5,0)</f>
        <v>주식</v>
      </c>
      <c r="G9" s="22">
        <v>23</v>
      </c>
      <c r="H9" s="77">
        <v>313260</v>
      </c>
      <c r="I9" s="46">
        <f t="shared" si="0"/>
        <v>0.24237125526120326</v>
      </c>
      <c r="J9" s="46">
        <f>SUMIFS('MP내역(적극)'!G:G,'MP내역(적극)'!A:A,A9,'MP내역(적극)'!B:B,D9)</f>
        <v>0.24</v>
      </c>
      <c r="K9" s="46">
        <f t="shared" si="1"/>
        <v>2.37125526120327E-3</v>
      </c>
      <c r="L9" s="70">
        <f>IF(RIGHT(C9,2)="매수",IF(I9&lt;J9,INT((SUMIF(B:B,B9,H:H)*0.95*K9)/SUMIFS(전체매매내역!I:I,전체매매내역!A:A,B9,전체매매내역!D:D,$C$2,전체매매내역!F:F,D9)),0),0)</f>
        <v>0</v>
      </c>
      <c r="M9" s="42"/>
    </row>
    <row r="10" spans="1:13" s="1" customFormat="1" ht="17">
      <c r="A10" s="2">
        <v>44319</v>
      </c>
      <c r="B10" s="2">
        <v>44319</v>
      </c>
      <c r="C10" s="70" t="s">
        <v>31</v>
      </c>
      <c r="D10" s="22" t="s">
        <v>128</v>
      </c>
      <c r="E10" s="42" t="str">
        <f>VLOOKUP($D10,투자유니버스!$A:$H,2,0)</f>
        <v>TIGER TOP10</v>
      </c>
      <c r="F10" s="42" t="str">
        <f>VLOOKUP($D10,투자유니버스!$A:$H,5,0)</f>
        <v>주식</v>
      </c>
      <c r="G10" s="22">
        <v>7</v>
      </c>
      <c r="H10" s="77">
        <v>100065</v>
      </c>
      <c r="I10" s="46">
        <f t="shared" si="0"/>
        <v>7.7420927209705379E-2</v>
      </c>
      <c r="J10" s="46">
        <f>SUMIFS('MP내역(적극)'!G:G,'MP내역(적극)'!A:A,A10,'MP내역(적극)'!B:B,D10)</f>
        <v>8.4000000000000005E-2</v>
      </c>
      <c r="K10" s="46">
        <f t="shared" si="1"/>
        <v>6.5790727902946267E-3</v>
      </c>
      <c r="L10" s="70">
        <f>IF(RIGHT(C10,2)="매수",IF(I10&lt;J10,INT((SUMIF(B:B,B10,H:H)*0.95*K10)/SUMIFS(전체매매내역!I:I,전체매매내역!A:A,B10,전체매매내역!D:D,$C$2,전체매매내역!F:F,D10)),0),0)</f>
        <v>0</v>
      </c>
      <c r="M10" s="42"/>
    </row>
    <row r="11" spans="1:13" s="1" customFormat="1" ht="17">
      <c r="A11" s="2">
        <v>44319</v>
      </c>
      <c r="B11" s="2">
        <v>44319</v>
      </c>
      <c r="C11" s="70"/>
      <c r="D11" s="17" t="s">
        <v>57</v>
      </c>
      <c r="E11" s="42" t="str">
        <f>VLOOKUP($D11,투자유니버스!$A:$H,2,0)</f>
        <v>예수금</v>
      </c>
      <c r="F11" s="42" t="str">
        <f>VLOOKUP($D11,투자유니버스!$A:$H,5,0)</f>
        <v>현금</v>
      </c>
      <c r="G11" s="48"/>
      <c r="H11" s="49">
        <v>80545</v>
      </c>
      <c r="I11" s="46">
        <f t="shared" si="0"/>
        <v>6.2318179004704134E-2</v>
      </c>
      <c r="J11" s="46">
        <f>SUMIFS('MP내역(적극)'!G:G,'MP내역(적극)'!A:A,A11,'MP내역(적극)'!B:B,D11)</f>
        <v>0</v>
      </c>
      <c r="K11" s="46">
        <f t="shared" si="1"/>
        <v>6.2318179004704134E-2</v>
      </c>
      <c r="L11" s="70">
        <f>IF(RIGHT(C11,2)="매수",IF(I11&lt;J11,INT((SUMIF(B:B,B11,H:H)*0.95*K11)/SUMIFS(전체매매내역!I:I,전체매매내역!A:A,B11,전체매매내역!D:D,$C$2,전체매매내역!F:F,D11)),0),0)</f>
        <v>0</v>
      </c>
      <c r="M11" s="42"/>
    </row>
    <row r="12" spans="1:13" s="1" customFormat="1" ht="17">
      <c r="A12" s="2">
        <v>44319</v>
      </c>
      <c r="B12" s="2">
        <v>44326</v>
      </c>
      <c r="C12" s="70"/>
      <c r="D12" s="22" t="s">
        <v>121</v>
      </c>
      <c r="E12" s="42" t="str">
        <f>VLOOKUP($D12,투자유니버스!$A:$H,2,0)</f>
        <v>KODEX 국고채3년</v>
      </c>
      <c r="F12" s="42" t="str">
        <f>VLOOKUP($D12,투자유니버스!$A:$H,5,0)</f>
        <v>저위험채권</v>
      </c>
      <c r="G12" s="22">
        <v>2</v>
      </c>
      <c r="H12" s="77">
        <v>116080</v>
      </c>
      <c r="I12" s="46">
        <f t="shared" si="0"/>
        <v>8.9595899953303304E-2</v>
      </c>
      <c r="J12" s="46">
        <f>SUMIFS('MP내역(적극)'!G:G,'MP내역(적극)'!A:A,A12,'MP내역(적극)'!B:B,D12)</f>
        <v>0.06</v>
      </c>
      <c r="K12" s="46">
        <f t="shared" ref="K12:K18" si="2">ABS(I12-J12)</f>
        <v>2.9595899953303306E-2</v>
      </c>
      <c r="L12" s="70">
        <f>IF(RIGHT(C12,2)="매수",IF(I12&lt;J12,INT((SUMIF(B:B,B12,H:H)*0.95*K12)/SUMIFS(전체매매내역!I:I,전체매매내역!A:A,B12,전체매매내역!D:D,$C$2,전체매매내역!F:F,D12)),0),0)</f>
        <v>0</v>
      </c>
      <c r="M12" s="42"/>
    </row>
    <row r="13" spans="1:13" s="1" customFormat="1" ht="17">
      <c r="A13" s="2">
        <v>44319</v>
      </c>
      <c r="B13" s="2">
        <v>44326</v>
      </c>
      <c r="C13" s="70"/>
      <c r="D13" s="22" t="s">
        <v>130</v>
      </c>
      <c r="E13" s="42" t="str">
        <f>VLOOKUP($D13,투자유니버스!$A:$H,2,0)</f>
        <v>TIGER 소프트웨어</v>
      </c>
      <c r="F13" s="42" t="str">
        <f>VLOOKUP($D13,투자유니버스!$A:$H,5,0)</f>
        <v>고위험주식</v>
      </c>
      <c r="G13" s="22">
        <v>18</v>
      </c>
      <c r="H13" s="77">
        <v>300870</v>
      </c>
      <c r="I13" s="46">
        <f t="shared" si="0"/>
        <v>0.23222534819908999</v>
      </c>
      <c r="J13" s="46">
        <f>SUMIFS('MP내역(적극)'!G:G,'MP내역(적극)'!A:A,A13,'MP내역(적극)'!B:B,D13)</f>
        <v>0.24</v>
      </c>
      <c r="K13" s="46">
        <f t="shared" si="2"/>
        <v>7.7746518009099985E-3</v>
      </c>
      <c r="L13" s="70">
        <f>IF(RIGHT(C13,2)="매수",IF(I13&lt;J13,INT((SUMIF(B:B,B13,H:H)*0.95*K13)/SUMIFS(전체매매내역!I:I,전체매매내역!A:A,B13,전체매매내역!D:D,$C$2,전체매매내역!F:F,D13)),0),0)</f>
        <v>0</v>
      </c>
      <c r="M13" s="42"/>
    </row>
    <row r="14" spans="1:13" s="1" customFormat="1" ht="17">
      <c r="A14" s="2">
        <v>44319</v>
      </c>
      <c r="B14" s="2">
        <v>44326</v>
      </c>
      <c r="C14" s="70" t="s">
        <v>301</v>
      </c>
      <c r="D14" s="22" t="s">
        <v>126</v>
      </c>
      <c r="E14" s="42" t="str">
        <f>VLOOKUP($D14,투자유니버스!$A:$H,2,0)</f>
        <v>KODEX 배당성장채권혼합</v>
      </c>
      <c r="F14" s="42" t="str">
        <f>VLOOKUP($D14,투자유니버스!$A:$H,5,0)</f>
        <v>대체</v>
      </c>
      <c r="G14" s="22">
        <v>23</v>
      </c>
      <c r="H14" s="77">
        <v>281290</v>
      </c>
      <c r="I14" s="46">
        <f t="shared" si="0"/>
        <v>0.21711260077416167</v>
      </c>
      <c r="J14" s="46">
        <f>SUMIFS('MP내역(적극)'!G:G,'MP내역(적극)'!A:A,A14,'MP내역(적극)'!B:B,D14)</f>
        <v>0.24</v>
      </c>
      <c r="K14" s="46">
        <f t="shared" si="2"/>
        <v>2.2887399225838323E-2</v>
      </c>
      <c r="L14" s="70">
        <f>IF(RIGHT(C14,2)="매수",IF(I14&lt;J14,INT((SUMIF(B:B,B14,H:H)*0.95*K14)/SUMIFS(전체매매내역!I:I,전체매매내역!A:A,B14,전체매매내역!D:D,$C$2,전체매매내역!F:F,D14)),0),0)</f>
        <v>0</v>
      </c>
      <c r="M14" s="42" t="s">
        <v>302</v>
      </c>
    </row>
    <row r="15" spans="1:13" s="1" customFormat="1" ht="17">
      <c r="A15" s="2">
        <v>44319</v>
      </c>
      <c r="B15" s="2">
        <v>44326</v>
      </c>
      <c r="C15" s="70"/>
      <c r="D15" s="22" t="s">
        <v>131</v>
      </c>
      <c r="E15" s="42" t="str">
        <f>VLOOKUP($D15,투자유니버스!$A:$H,2,0)</f>
        <v>KODEX IT</v>
      </c>
      <c r="F15" s="42" t="str">
        <f>VLOOKUP($D15,투자유니버스!$A:$H,5,0)</f>
        <v>고위험주식</v>
      </c>
      <c r="G15" s="22">
        <v>8</v>
      </c>
      <c r="H15" s="77">
        <v>164760</v>
      </c>
      <c r="I15" s="46">
        <f t="shared" si="0"/>
        <v>0.12716937005777268</v>
      </c>
      <c r="J15" s="46">
        <f>SUMIFS('MP내역(적극)'!G:G,'MP내역(적극)'!A:A,A15,'MP내역(적극)'!B:B,D15)</f>
        <v>0.13600000000000001</v>
      </c>
      <c r="K15" s="46">
        <f t="shared" si="2"/>
        <v>8.8306299422273304E-3</v>
      </c>
      <c r="L15" s="70">
        <f>IF(RIGHT(C15,2)="매수",IF(I15&lt;J15,INT((SUMIF(B:B,B15,H:H)*0.95*K15)/SUMIFS(전체매매내역!I:I,전체매매내역!A:A,B15,전체매매내역!D:D,$C$2,전체매매내역!F:F,D15)),0),0)</f>
        <v>0</v>
      </c>
      <c r="M15" s="42"/>
    </row>
    <row r="16" spans="1:13" s="1" customFormat="1" ht="17">
      <c r="A16" s="2">
        <v>44319</v>
      </c>
      <c r="B16" s="2">
        <v>44326</v>
      </c>
      <c r="C16" s="70"/>
      <c r="D16" s="22" t="s">
        <v>132</v>
      </c>
      <c r="E16" s="42" t="str">
        <f>VLOOKUP($D16,투자유니버스!$A:$H,2,0)</f>
        <v>KODEX MSCI Korea TR</v>
      </c>
      <c r="F16" s="42" t="str">
        <f>VLOOKUP($D16,투자유니버스!$A:$H,5,0)</f>
        <v>주식</v>
      </c>
      <c r="G16" s="22">
        <v>23</v>
      </c>
      <c r="H16" s="77">
        <v>313260</v>
      </c>
      <c r="I16" s="46">
        <f t="shared" si="0"/>
        <v>0.24178852187604924</v>
      </c>
      <c r="J16" s="46">
        <f>SUMIFS('MP내역(적극)'!G:G,'MP내역(적극)'!A:A,A16,'MP내역(적극)'!B:B,D16)</f>
        <v>0.24</v>
      </c>
      <c r="K16" s="46">
        <f t="shared" si="2"/>
        <v>1.7885218760492483E-3</v>
      </c>
      <c r="L16" s="70">
        <f>IF(RIGHT(C16,2)="매수",IF(I16&lt;J16,INT((SUMIF(B:B,B16,H:H)*0.95*K16)/SUMIFS(전체매매내역!I:I,전체매매내역!A:A,B16,전체매매내역!D:D,$C$2,전체매매내역!F:F,D16)),0),0)</f>
        <v>0</v>
      </c>
      <c r="M16" s="42"/>
    </row>
    <row r="17" spans="1:13" s="1" customFormat="1" ht="17">
      <c r="A17" s="2">
        <v>44319</v>
      </c>
      <c r="B17" s="2">
        <v>44326</v>
      </c>
      <c r="C17" s="70"/>
      <c r="D17" s="22" t="s">
        <v>128</v>
      </c>
      <c r="E17" s="42" t="str">
        <f>VLOOKUP($D17,투자유니버스!$A:$H,2,0)</f>
        <v>TIGER TOP10</v>
      </c>
      <c r="F17" s="42" t="str">
        <f>VLOOKUP($D17,투자유니버스!$A:$H,5,0)</f>
        <v>주식</v>
      </c>
      <c r="G17" s="22">
        <v>7</v>
      </c>
      <c r="H17" s="77">
        <v>100065</v>
      </c>
      <c r="I17" s="46">
        <f t="shared" si="0"/>
        <v>7.7234784018153826E-2</v>
      </c>
      <c r="J17" s="46">
        <f>SUMIFS('MP내역(적극)'!G:G,'MP내역(적극)'!A:A,A17,'MP내역(적극)'!B:B,D17)</f>
        <v>8.4000000000000005E-2</v>
      </c>
      <c r="K17" s="46">
        <f t="shared" si="2"/>
        <v>6.7652159818461788E-3</v>
      </c>
      <c r="L17" s="70">
        <f>IF(RIGHT(C17,2)="매수",IF(I17&lt;J17,INT((SUMIF(B:B,B17,H:H)*0.95*K17)/SUMIFS(전체매매내역!I:I,전체매매내역!A:A,B17,전체매매내역!D:D,$C$2,전체매매내역!F:F,D17)),0),0)</f>
        <v>0</v>
      </c>
      <c r="M17" s="42"/>
    </row>
    <row r="18" spans="1:13" s="1" customFormat="1" ht="17">
      <c r="A18" s="2">
        <v>44319</v>
      </c>
      <c r="B18" s="2">
        <v>44326</v>
      </c>
      <c r="C18" s="70"/>
      <c r="D18" s="17" t="s">
        <v>54</v>
      </c>
      <c r="E18" s="42" t="str">
        <f>VLOOKUP($D18,투자유니버스!$A:$H,2,0)</f>
        <v>예수금</v>
      </c>
      <c r="F18" s="42" t="str">
        <f>VLOOKUP($D18,투자유니버스!$A:$H,5,0)</f>
        <v>현금</v>
      </c>
      <c r="G18" s="48"/>
      <c r="H18" s="49">
        <v>19270</v>
      </c>
      <c r="I18" s="46">
        <f t="shared" si="0"/>
        <v>1.4873475121469287E-2</v>
      </c>
      <c r="J18" s="46">
        <f>SUMIFS('MP내역(적극)'!G:G,'MP내역(적극)'!A:A,A18,'MP내역(적극)'!B:B,D18)</f>
        <v>0</v>
      </c>
      <c r="K18" s="46">
        <f t="shared" si="2"/>
        <v>1.4873475121469287E-2</v>
      </c>
      <c r="L18" s="70">
        <f>IF(RIGHT(C18,2)="매수",IF(I18&lt;J18,INT((SUMIF(B:B,B18,H:H)*0.95*K18)/SUMIFS(전체매매내역!I:I,전체매매내역!A:A,B18,전체매매내역!D:D,$C$2,전체매매내역!F:F,D18)),0),0)</f>
        <v>0</v>
      </c>
      <c r="M18" s="42"/>
    </row>
    <row r="19" spans="1:13" s="27" customFormat="1">
      <c r="C19" s="76"/>
      <c r="E19" s="25"/>
      <c r="F19" s="25"/>
      <c r="H19" s="25"/>
      <c r="I19" s="29"/>
      <c r="J19" s="29"/>
      <c r="K19" s="29"/>
      <c r="L19" s="29"/>
      <c r="M19" s="25"/>
    </row>
    <row r="20" spans="1:13" s="27" customFormat="1">
      <c r="C20" s="76"/>
      <c r="E20" s="25"/>
      <c r="F20" s="25"/>
      <c r="H20" s="25"/>
      <c r="I20" s="29"/>
      <c r="J20" s="29"/>
      <c r="K20" s="29"/>
      <c r="L20" s="29"/>
      <c r="M20" s="25"/>
    </row>
    <row r="21" spans="1:13" s="27" customFormat="1">
      <c r="C21" s="76"/>
      <c r="E21" s="25"/>
      <c r="F21" s="25"/>
      <c r="H21" s="25"/>
      <c r="I21" s="29"/>
      <c r="J21" s="29"/>
      <c r="K21" s="29"/>
      <c r="L21" s="29"/>
      <c r="M21" s="25"/>
    </row>
    <row r="22" spans="1:13" s="27" customFormat="1">
      <c r="C22" s="76"/>
      <c r="E22" s="25"/>
      <c r="F22" s="25"/>
      <c r="H22" s="25"/>
      <c r="I22" s="29"/>
      <c r="J22" s="29"/>
      <c r="K22" s="29"/>
      <c r="L22" s="29"/>
      <c r="M22" s="25"/>
    </row>
    <row r="23" spans="1:13" s="27" customFormat="1">
      <c r="C23" s="76"/>
      <c r="E23" s="25"/>
      <c r="F23" s="25"/>
      <c r="H23" s="25"/>
      <c r="I23" s="29"/>
      <c r="J23" s="29"/>
      <c r="K23" s="29"/>
      <c r="L23" s="29"/>
      <c r="M23" s="25"/>
    </row>
    <row r="24" spans="1:13" s="27" customFormat="1">
      <c r="C24" s="76"/>
      <c r="E24" s="25"/>
      <c r="F24" s="25"/>
      <c r="H24" s="25"/>
      <c r="I24" s="29"/>
      <c r="J24" s="29"/>
      <c r="K24" s="29"/>
      <c r="L24" s="29"/>
      <c r="M24" s="25"/>
    </row>
    <row r="25" spans="1:13" s="27" customFormat="1">
      <c r="C25" s="76"/>
      <c r="E25" s="25"/>
      <c r="F25" s="25"/>
      <c r="H25" s="25"/>
      <c r="I25" s="29"/>
      <c r="J25" s="29"/>
      <c r="K25" s="29"/>
      <c r="L25" s="29"/>
      <c r="M25" s="25"/>
    </row>
    <row r="26" spans="1:13" s="27" customFormat="1">
      <c r="C26" s="76"/>
      <c r="E26" s="25"/>
      <c r="F26" s="25"/>
      <c r="H26" s="25"/>
      <c r="I26" s="29"/>
      <c r="J26" s="29"/>
      <c r="K26" s="29"/>
      <c r="L26" s="29"/>
      <c r="M26" s="25"/>
    </row>
    <row r="27" spans="1:13" s="27" customFormat="1">
      <c r="C27" s="76"/>
      <c r="E27" s="25"/>
      <c r="F27" s="25"/>
      <c r="H27" s="25"/>
      <c r="I27" s="29"/>
      <c r="J27" s="29"/>
      <c r="K27" s="29"/>
      <c r="L27" s="29"/>
      <c r="M27" s="25"/>
    </row>
    <row r="28" spans="1:13" s="27" customFormat="1">
      <c r="C28" s="76"/>
      <c r="E28" s="25"/>
      <c r="F28" s="25"/>
      <c r="H28" s="25"/>
      <c r="I28" s="29"/>
      <c r="J28" s="29"/>
      <c r="K28" s="29"/>
      <c r="L28" s="29"/>
      <c r="M28" s="25"/>
    </row>
    <row r="29" spans="1:13" s="27" customFormat="1">
      <c r="C29" s="76"/>
      <c r="E29" s="25"/>
      <c r="F29" s="25"/>
      <c r="H29" s="25"/>
      <c r="I29" s="29"/>
      <c r="J29" s="29"/>
      <c r="K29" s="29"/>
      <c r="L29" s="29"/>
      <c r="M29" s="25"/>
    </row>
    <row r="30" spans="1:13" s="27" customFormat="1">
      <c r="C30" s="76"/>
      <c r="E30" s="25"/>
      <c r="F30" s="25"/>
      <c r="H30" s="25"/>
      <c r="I30" s="29"/>
      <c r="J30" s="29"/>
      <c r="K30" s="29"/>
      <c r="L30" s="29"/>
      <c r="M30" s="25"/>
    </row>
    <row r="31" spans="1:13" s="27" customFormat="1">
      <c r="C31" s="76"/>
      <c r="E31" s="25"/>
      <c r="F31" s="25"/>
      <c r="H31" s="25"/>
      <c r="I31" s="29"/>
      <c r="J31" s="29"/>
      <c r="K31" s="29"/>
      <c r="L31" s="29"/>
      <c r="M31" s="25"/>
    </row>
    <row r="32" spans="1:13" s="27" customFormat="1">
      <c r="C32" s="76"/>
      <c r="E32" s="25"/>
      <c r="F32" s="25"/>
      <c r="H32" s="25"/>
      <c r="I32" s="29"/>
      <c r="J32" s="29"/>
      <c r="K32" s="29"/>
      <c r="L32" s="29"/>
      <c r="M32" s="25"/>
    </row>
    <row r="33" spans="3:13" s="27" customFormat="1">
      <c r="C33" s="76"/>
      <c r="E33" s="25"/>
      <c r="F33" s="25"/>
      <c r="H33" s="25"/>
      <c r="I33" s="29"/>
      <c r="J33" s="29"/>
      <c r="K33" s="29"/>
      <c r="L33" s="29"/>
      <c r="M33" s="25"/>
    </row>
    <row r="34" spans="3:13" s="27" customFormat="1">
      <c r="C34" s="76"/>
      <c r="E34" s="25"/>
      <c r="F34" s="25"/>
      <c r="H34" s="25"/>
      <c r="I34" s="29"/>
      <c r="J34" s="29"/>
      <c r="K34" s="29"/>
      <c r="L34" s="29"/>
      <c r="M34" s="25"/>
    </row>
    <row r="35" spans="3:13">
      <c r="L35" s="29"/>
    </row>
    <row r="36" spans="3:13">
      <c r="L36" s="29"/>
    </row>
    <row r="37" spans="3:13">
      <c r="L37" s="29"/>
    </row>
    <row r="38" spans="3:13">
      <c r="L38" s="29"/>
    </row>
    <row r="39" spans="3:13">
      <c r="L39" s="29"/>
    </row>
    <row r="40" spans="3:13">
      <c r="L40" s="29"/>
    </row>
  </sheetData>
  <phoneticPr fontId="1" type="noConversion"/>
  <dataValidations count="1">
    <dataValidation type="list" allowBlank="1" showInputMessage="1" showErrorMessage="1" sqref="C5:C1048576" xr:uid="{00000000-0002-0000-1100-000000000000}">
      <formula1>"신규매수,추가매수,일부매도,전량매도"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2:AE50"/>
  <sheetViews>
    <sheetView showGridLines="0" zoomScale="75" zoomScaleNormal="100" workbookViewId="0">
      <selection activeCell="N4" sqref="N4"/>
    </sheetView>
  </sheetViews>
  <sheetFormatPr baseColWidth="10" defaultColWidth="8.83203125" defaultRowHeight="15"/>
  <cols>
    <col min="2" max="2" width="11.1640625" bestFit="1" customWidth="1"/>
  </cols>
  <sheetData>
    <row r="2" spans="2:31">
      <c r="B2" t="s">
        <v>61</v>
      </c>
    </row>
    <row r="3" spans="2:31">
      <c r="B3" t="s">
        <v>62</v>
      </c>
    </row>
    <row r="4" spans="2:31">
      <c r="B4" s="51"/>
    </row>
    <row r="5" spans="2:31">
      <c r="B5" t="s">
        <v>290</v>
      </c>
    </row>
    <row r="7" spans="2:31">
      <c r="B7" s="52" t="s">
        <v>295</v>
      </c>
      <c r="L7" s="87" t="s">
        <v>292</v>
      </c>
      <c r="M7" s="87"/>
      <c r="N7" s="87"/>
      <c r="O7" s="87"/>
      <c r="P7" s="87"/>
      <c r="Q7" s="87"/>
      <c r="R7" s="87"/>
      <c r="S7" s="87"/>
      <c r="T7" s="87"/>
      <c r="U7" s="87"/>
      <c r="V7" s="87" t="s">
        <v>293</v>
      </c>
      <c r="W7" s="87"/>
      <c r="X7" s="87"/>
      <c r="Y7" s="87"/>
      <c r="Z7" s="87"/>
      <c r="AA7" s="87"/>
      <c r="AB7" s="87"/>
      <c r="AC7" s="87"/>
      <c r="AD7" s="87"/>
      <c r="AE7" s="87"/>
    </row>
    <row r="29" spans="2:22">
      <c r="B29" s="88" t="s">
        <v>291</v>
      </c>
      <c r="L29" t="s">
        <v>292</v>
      </c>
      <c r="V29" t="s">
        <v>293</v>
      </c>
    </row>
    <row r="46" s="87" customFormat="1"/>
    <row r="47" s="87" customFormat="1"/>
    <row r="48" s="87" customFormat="1"/>
    <row r="50" spans="2:29">
      <c r="B50" t="s">
        <v>294</v>
      </c>
      <c r="L50" s="87" t="s">
        <v>292</v>
      </c>
      <c r="M50" s="87"/>
      <c r="N50" s="87"/>
      <c r="O50" s="87"/>
      <c r="P50" s="87"/>
      <c r="Q50" s="87"/>
      <c r="R50" s="87"/>
      <c r="S50" s="87"/>
      <c r="T50" s="87"/>
      <c r="U50" s="87"/>
      <c r="V50" s="87" t="s">
        <v>293</v>
      </c>
      <c r="W50" s="87"/>
      <c r="X50" s="87"/>
      <c r="Y50" s="87"/>
      <c r="Z50" s="87"/>
      <c r="AA50" s="87"/>
      <c r="AB50" s="87"/>
      <c r="AC50" s="87"/>
    </row>
  </sheetData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J69"/>
  <sheetViews>
    <sheetView topLeftCell="A43" workbookViewId="0">
      <selection activeCell="C55" sqref="C55"/>
    </sheetView>
  </sheetViews>
  <sheetFormatPr baseColWidth="10" defaultColWidth="8.83203125" defaultRowHeight="15"/>
  <cols>
    <col min="1" max="1" width="11.1640625" bestFit="1" customWidth="1"/>
    <col min="2" max="2" width="15.1640625" bestFit="1" customWidth="1"/>
    <col min="3" max="3" width="18.33203125" customWidth="1"/>
    <col min="4" max="4" width="13" bestFit="1" customWidth="1"/>
    <col min="6" max="6" width="14.6640625" bestFit="1" customWidth="1"/>
    <col min="7" max="7" width="23.1640625" customWidth="1"/>
    <col min="8" max="9" width="12.5" customWidth="1"/>
    <col min="10" max="10" width="13.33203125" customWidth="1"/>
  </cols>
  <sheetData>
    <row r="1" spans="1:10">
      <c r="A1" s="57" t="s">
        <v>36</v>
      </c>
      <c r="B1" s="57" t="s">
        <v>9</v>
      </c>
      <c r="C1" s="58" t="s">
        <v>221</v>
      </c>
      <c r="D1" s="57" t="s">
        <v>37</v>
      </c>
      <c r="E1" s="57" t="s">
        <v>22</v>
      </c>
      <c r="F1" s="57" t="s">
        <v>38</v>
      </c>
      <c r="G1" s="57" t="s">
        <v>23</v>
      </c>
      <c r="H1" s="57" t="s">
        <v>39</v>
      </c>
      <c r="I1" s="57" t="s">
        <v>43</v>
      </c>
      <c r="J1" s="57" t="s">
        <v>40</v>
      </c>
    </row>
    <row r="2" spans="1:10">
      <c r="A2" s="40">
        <v>44319</v>
      </c>
      <c r="B2" s="22" t="s">
        <v>220</v>
      </c>
      <c r="C2" s="22" t="s">
        <v>117</v>
      </c>
      <c r="D2" s="22">
        <v>8110739301</v>
      </c>
      <c r="E2" s="22" t="s">
        <v>106</v>
      </c>
      <c r="F2" s="22" t="s">
        <v>120</v>
      </c>
      <c r="G2" s="22" t="s">
        <v>133</v>
      </c>
      <c r="H2" s="22">
        <v>1</v>
      </c>
      <c r="I2" s="77">
        <v>42015</v>
      </c>
      <c r="J2" s="22">
        <v>1</v>
      </c>
    </row>
    <row r="3" spans="1:10">
      <c r="A3" s="40">
        <v>44319</v>
      </c>
      <c r="B3" s="22" t="s">
        <v>220</v>
      </c>
      <c r="C3" s="22" t="s">
        <v>117</v>
      </c>
      <c r="D3" s="22">
        <v>8110739301</v>
      </c>
      <c r="E3" s="22" t="s">
        <v>106</v>
      </c>
      <c r="F3" s="22" t="s">
        <v>121</v>
      </c>
      <c r="G3" s="22" t="s">
        <v>134</v>
      </c>
      <c r="H3" s="22">
        <v>2</v>
      </c>
      <c r="I3" s="77">
        <v>116090</v>
      </c>
      <c r="J3" s="22">
        <v>2</v>
      </c>
    </row>
    <row r="4" spans="1:10">
      <c r="A4" s="40">
        <v>44319</v>
      </c>
      <c r="B4" s="22" t="s">
        <v>220</v>
      </c>
      <c r="C4" s="22" t="s">
        <v>117</v>
      </c>
      <c r="D4" s="22">
        <v>8110739301</v>
      </c>
      <c r="E4" s="22" t="s">
        <v>106</v>
      </c>
      <c r="F4" s="22" t="s">
        <v>122</v>
      </c>
      <c r="G4" s="22" t="s">
        <v>135</v>
      </c>
      <c r="H4" s="22">
        <v>2</v>
      </c>
      <c r="I4" s="77">
        <v>202800</v>
      </c>
      <c r="J4" s="22">
        <v>2</v>
      </c>
    </row>
    <row r="5" spans="1:10">
      <c r="A5" s="40">
        <v>44319</v>
      </c>
      <c r="B5" s="22" t="s">
        <v>220</v>
      </c>
      <c r="C5" s="22" t="s">
        <v>117</v>
      </c>
      <c r="D5" s="22">
        <v>8110739301</v>
      </c>
      <c r="E5" s="22" t="s">
        <v>106</v>
      </c>
      <c r="F5" s="22" t="s">
        <v>123</v>
      </c>
      <c r="G5" s="22" t="s">
        <v>136</v>
      </c>
      <c r="H5" s="22">
        <v>2</v>
      </c>
      <c r="I5" s="77">
        <v>202190</v>
      </c>
      <c r="J5" s="22">
        <v>2</v>
      </c>
    </row>
    <row r="6" spans="1:10">
      <c r="A6" s="40">
        <v>44319</v>
      </c>
      <c r="B6" s="22" t="s">
        <v>220</v>
      </c>
      <c r="C6" s="22" t="s">
        <v>117</v>
      </c>
      <c r="D6" s="22">
        <v>8110739301</v>
      </c>
      <c r="E6" s="22" t="s">
        <v>106</v>
      </c>
      <c r="F6" s="22" t="s">
        <v>124</v>
      </c>
      <c r="G6" s="22" t="s">
        <v>137</v>
      </c>
      <c r="H6" s="22">
        <v>1</v>
      </c>
      <c r="I6" s="77">
        <v>104435</v>
      </c>
      <c r="J6" s="22">
        <v>1</v>
      </c>
    </row>
    <row r="7" spans="1:10">
      <c r="A7" s="40">
        <v>44319</v>
      </c>
      <c r="B7" s="22" t="s">
        <v>220</v>
      </c>
      <c r="C7" s="22" t="s">
        <v>117</v>
      </c>
      <c r="D7" s="22">
        <v>8110739301</v>
      </c>
      <c r="E7" s="22" t="s">
        <v>106</v>
      </c>
      <c r="F7" s="22" t="s">
        <v>125</v>
      </c>
      <c r="G7" s="22" t="s">
        <v>138</v>
      </c>
      <c r="H7" s="22">
        <v>1</v>
      </c>
      <c r="I7" s="77">
        <v>18485</v>
      </c>
      <c r="J7" s="22">
        <v>1</v>
      </c>
    </row>
    <row r="8" spans="1:10">
      <c r="A8" s="40">
        <v>44319</v>
      </c>
      <c r="B8" s="22" t="s">
        <v>220</v>
      </c>
      <c r="C8" s="22" t="s">
        <v>117</v>
      </c>
      <c r="D8" s="22">
        <v>8110740601</v>
      </c>
      <c r="E8" s="22" t="s">
        <v>106</v>
      </c>
      <c r="F8" s="22" t="s">
        <v>120</v>
      </c>
      <c r="G8" s="22" t="s">
        <v>133</v>
      </c>
      <c r="H8" s="22">
        <v>1</v>
      </c>
      <c r="I8" s="77">
        <v>42015</v>
      </c>
      <c r="J8" s="22">
        <v>1</v>
      </c>
    </row>
    <row r="9" spans="1:10">
      <c r="A9" s="40">
        <v>44319</v>
      </c>
      <c r="B9" s="22" t="s">
        <v>220</v>
      </c>
      <c r="C9" s="22" t="s">
        <v>117</v>
      </c>
      <c r="D9" s="22">
        <v>8110740601</v>
      </c>
      <c r="E9" s="22" t="s">
        <v>106</v>
      </c>
      <c r="F9" s="22" t="s">
        <v>121</v>
      </c>
      <c r="G9" s="22" t="s">
        <v>134</v>
      </c>
      <c r="H9" s="22">
        <v>4</v>
      </c>
      <c r="I9" s="77">
        <v>232180</v>
      </c>
      <c r="J9" s="22">
        <v>4</v>
      </c>
    </row>
    <row r="10" spans="1:10">
      <c r="A10" s="40">
        <v>44319</v>
      </c>
      <c r="B10" s="22" t="s">
        <v>220</v>
      </c>
      <c r="C10" s="22" t="s">
        <v>117</v>
      </c>
      <c r="D10" s="22">
        <v>8110740601</v>
      </c>
      <c r="E10" s="22" t="s">
        <v>106</v>
      </c>
      <c r="F10" s="22" t="s">
        <v>122</v>
      </c>
      <c r="G10" s="22" t="s">
        <v>135</v>
      </c>
      <c r="H10" s="22">
        <v>2</v>
      </c>
      <c r="I10" s="77">
        <v>202800</v>
      </c>
      <c r="J10" s="22">
        <v>2</v>
      </c>
    </row>
    <row r="11" spans="1:10">
      <c r="A11" s="40">
        <v>44319</v>
      </c>
      <c r="B11" s="22" t="s">
        <v>220</v>
      </c>
      <c r="C11" s="22" t="s">
        <v>117</v>
      </c>
      <c r="D11" s="22">
        <v>8110740601</v>
      </c>
      <c r="E11" s="22" t="s">
        <v>106</v>
      </c>
      <c r="F11" s="22" t="s">
        <v>123</v>
      </c>
      <c r="G11" s="22" t="s">
        <v>136</v>
      </c>
      <c r="H11" s="22">
        <v>2</v>
      </c>
      <c r="I11" s="77">
        <v>202190</v>
      </c>
      <c r="J11" s="22">
        <v>2</v>
      </c>
    </row>
    <row r="12" spans="1:10">
      <c r="A12" s="40">
        <v>44319</v>
      </c>
      <c r="B12" s="22" t="s">
        <v>220</v>
      </c>
      <c r="C12" s="22" t="s">
        <v>117</v>
      </c>
      <c r="D12" s="22">
        <v>8110740601</v>
      </c>
      <c r="E12" s="22" t="s">
        <v>106</v>
      </c>
      <c r="F12" s="22" t="s">
        <v>124</v>
      </c>
      <c r="G12" s="22" t="s">
        <v>137</v>
      </c>
      <c r="H12" s="22">
        <v>1</v>
      </c>
      <c r="I12" s="77">
        <v>104430</v>
      </c>
      <c r="J12" s="22">
        <v>1</v>
      </c>
    </row>
    <row r="13" spans="1:10">
      <c r="A13" s="40">
        <v>44319</v>
      </c>
      <c r="B13" s="22" t="s">
        <v>220</v>
      </c>
      <c r="C13" s="22" t="s">
        <v>117</v>
      </c>
      <c r="D13" s="22">
        <v>8110740601</v>
      </c>
      <c r="E13" s="22" t="s">
        <v>106</v>
      </c>
      <c r="F13" s="22" t="s">
        <v>126</v>
      </c>
      <c r="G13" s="22" t="s">
        <v>139</v>
      </c>
      <c r="H13" s="22">
        <v>2</v>
      </c>
      <c r="I13" s="77">
        <v>24100</v>
      </c>
      <c r="J13" s="22">
        <v>2</v>
      </c>
    </row>
    <row r="14" spans="1:10">
      <c r="A14" s="40">
        <v>44319</v>
      </c>
      <c r="B14" s="22" t="s">
        <v>220</v>
      </c>
      <c r="C14" s="22" t="s">
        <v>117</v>
      </c>
      <c r="D14" s="22">
        <v>8110740601</v>
      </c>
      <c r="E14" s="22" t="s">
        <v>106</v>
      </c>
      <c r="F14" s="22" t="s">
        <v>125</v>
      </c>
      <c r="G14" s="22" t="s">
        <v>138</v>
      </c>
      <c r="H14" s="22">
        <v>2</v>
      </c>
      <c r="I14" s="77">
        <v>36965</v>
      </c>
      <c r="J14" s="22">
        <v>2</v>
      </c>
    </row>
    <row r="15" spans="1:10">
      <c r="A15" s="40">
        <v>44319</v>
      </c>
      <c r="B15" s="22" t="s">
        <v>220</v>
      </c>
      <c r="C15" s="22" t="s">
        <v>117</v>
      </c>
      <c r="D15" s="22">
        <v>8110740601</v>
      </c>
      <c r="E15" s="22" t="s">
        <v>106</v>
      </c>
      <c r="F15" s="22" t="s">
        <v>127</v>
      </c>
      <c r="G15" s="22" t="s">
        <v>140</v>
      </c>
      <c r="H15" s="22">
        <v>1</v>
      </c>
      <c r="I15" s="77">
        <v>108520</v>
      </c>
      <c r="J15" s="22">
        <v>1</v>
      </c>
    </row>
    <row r="16" spans="1:10">
      <c r="A16" s="40">
        <v>44319</v>
      </c>
      <c r="B16" s="22" t="s">
        <v>220</v>
      </c>
      <c r="C16" s="22" t="s">
        <v>117</v>
      </c>
      <c r="D16" s="22">
        <v>8110740601</v>
      </c>
      <c r="E16" s="22" t="s">
        <v>106</v>
      </c>
      <c r="F16" s="22" t="s">
        <v>128</v>
      </c>
      <c r="G16" s="22" t="s">
        <v>141</v>
      </c>
      <c r="H16" s="22">
        <v>2</v>
      </c>
      <c r="I16" s="77">
        <v>28560</v>
      </c>
      <c r="J16" s="22">
        <v>2</v>
      </c>
    </row>
    <row r="17" spans="1:10">
      <c r="A17" s="40">
        <v>44319</v>
      </c>
      <c r="B17" s="22" t="s">
        <v>220</v>
      </c>
      <c r="C17" s="22" t="s">
        <v>117</v>
      </c>
      <c r="D17" s="22">
        <v>8110740701</v>
      </c>
      <c r="E17" s="22" t="s">
        <v>106</v>
      </c>
      <c r="F17" s="22" t="s">
        <v>120</v>
      </c>
      <c r="G17" s="22" t="s">
        <v>133</v>
      </c>
      <c r="H17" s="22">
        <v>2</v>
      </c>
      <c r="I17" s="77">
        <v>84040</v>
      </c>
      <c r="J17" s="22">
        <v>2</v>
      </c>
    </row>
    <row r="18" spans="1:10">
      <c r="A18" s="40">
        <v>44319</v>
      </c>
      <c r="B18" s="22" t="s">
        <v>220</v>
      </c>
      <c r="C18" s="22" t="s">
        <v>117</v>
      </c>
      <c r="D18" s="22">
        <v>8110740701</v>
      </c>
      <c r="E18" s="22" t="s">
        <v>106</v>
      </c>
      <c r="F18" s="22" t="s">
        <v>121</v>
      </c>
      <c r="G18" s="22" t="s">
        <v>134</v>
      </c>
      <c r="H18" s="22">
        <v>5</v>
      </c>
      <c r="I18" s="77">
        <v>290225</v>
      </c>
      <c r="J18" s="22">
        <v>5</v>
      </c>
    </row>
    <row r="19" spans="1:10">
      <c r="A19" s="40">
        <v>44319</v>
      </c>
      <c r="B19" s="22" t="s">
        <v>220</v>
      </c>
      <c r="C19" s="22" t="s">
        <v>117</v>
      </c>
      <c r="D19" s="22">
        <v>8110740701</v>
      </c>
      <c r="E19" s="22" t="s">
        <v>106</v>
      </c>
      <c r="F19" s="22" t="s">
        <v>122</v>
      </c>
      <c r="G19" s="22" t="s">
        <v>135</v>
      </c>
      <c r="H19" s="22">
        <v>3</v>
      </c>
      <c r="I19" s="77">
        <v>304200</v>
      </c>
      <c r="J19" s="22">
        <v>3</v>
      </c>
    </row>
    <row r="20" spans="1:10">
      <c r="A20" s="40">
        <v>44319</v>
      </c>
      <c r="B20" s="22" t="s">
        <v>220</v>
      </c>
      <c r="C20" s="22" t="s">
        <v>117</v>
      </c>
      <c r="D20" s="22">
        <v>8110740701</v>
      </c>
      <c r="E20" s="22" t="s">
        <v>106</v>
      </c>
      <c r="F20" s="22" t="s">
        <v>123</v>
      </c>
      <c r="G20" s="22" t="s">
        <v>136</v>
      </c>
      <c r="H20" s="22">
        <v>3</v>
      </c>
      <c r="I20" s="77">
        <v>303285</v>
      </c>
      <c r="J20" s="22">
        <v>3</v>
      </c>
    </row>
    <row r="21" spans="1:10">
      <c r="A21" s="40">
        <v>44319</v>
      </c>
      <c r="B21" s="22" t="s">
        <v>220</v>
      </c>
      <c r="C21" s="22" t="s">
        <v>117</v>
      </c>
      <c r="D21" s="22">
        <v>8110740701</v>
      </c>
      <c r="E21" s="22" t="s">
        <v>106</v>
      </c>
      <c r="F21" s="22" t="s">
        <v>124</v>
      </c>
      <c r="G21" s="22" t="s">
        <v>137</v>
      </c>
      <c r="H21" s="22">
        <v>2</v>
      </c>
      <c r="I21" s="77">
        <v>208865</v>
      </c>
      <c r="J21" s="22">
        <v>2</v>
      </c>
    </row>
    <row r="22" spans="1:10">
      <c r="A22" s="40">
        <v>44319</v>
      </c>
      <c r="B22" s="22" t="s">
        <v>220</v>
      </c>
      <c r="C22" s="22" t="s">
        <v>117</v>
      </c>
      <c r="D22" s="22">
        <v>8110740701</v>
      </c>
      <c r="E22" s="22" t="s">
        <v>106</v>
      </c>
      <c r="F22" s="22" t="s">
        <v>126</v>
      </c>
      <c r="G22" s="22" t="s">
        <v>139</v>
      </c>
      <c r="H22" s="22">
        <v>1</v>
      </c>
      <c r="I22" s="77">
        <v>12050</v>
      </c>
      <c r="J22" s="22">
        <v>1</v>
      </c>
    </row>
    <row r="23" spans="1:10">
      <c r="A23" s="40">
        <v>44319</v>
      </c>
      <c r="B23" s="22" t="s">
        <v>220</v>
      </c>
      <c r="C23" s="22" t="s">
        <v>117</v>
      </c>
      <c r="D23" s="22">
        <v>8110740701</v>
      </c>
      <c r="E23" s="22" t="s">
        <v>106</v>
      </c>
      <c r="F23" s="22" t="s">
        <v>125</v>
      </c>
      <c r="G23" s="22" t="s">
        <v>138</v>
      </c>
      <c r="H23" s="22">
        <v>3</v>
      </c>
      <c r="I23" s="77">
        <v>55425</v>
      </c>
      <c r="J23" s="22">
        <v>3</v>
      </c>
    </row>
    <row r="24" spans="1:10">
      <c r="A24" s="40">
        <v>44319</v>
      </c>
      <c r="B24" s="22" t="s">
        <v>220</v>
      </c>
      <c r="C24" s="22" t="s">
        <v>117</v>
      </c>
      <c r="D24" s="22">
        <v>8110740701</v>
      </c>
      <c r="E24" s="22" t="s">
        <v>106</v>
      </c>
      <c r="F24" s="22" t="s">
        <v>128</v>
      </c>
      <c r="G24" s="22" t="s">
        <v>141</v>
      </c>
      <c r="H24" s="22">
        <v>2</v>
      </c>
      <c r="I24" s="77">
        <v>28570</v>
      </c>
      <c r="J24" s="22">
        <v>2</v>
      </c>
    </row>
    <row r="25" spans="1:10">
      <c r="A25" s="40">
        <v>44319</v>
      </c>
      <c r="B25" s="22" t="s">
        <v>222</v>
      </c>
      <c r="C25" s="22" t="s">
        <v>118</v>
      </c>
      <c r="D25" s="22">
        <v>8110741001</v>
      </c>
      <c r="E25" s="22" t="s">
        <v>106</v>
      </c>
      <c r="F25" s="22" t="s">
        <v>120</v>
      </c>
      <c r="G25" s="22" t="s">
        <v>133</v>
      </c>
      <c r="H25" s="22">
        <v>3</v>
      </c>
      <c r="I25" s="77">
        <v>126135</v>
      </c>
      <c r="J25" s="22">
        <v>3</v>
      </c>
    </row>
    <row r="26" spans="1:10">
      <c r="A26" s="40">
        <v>44319</v>
      </c>
      <c r="B26" s="22" t="s">
        <v>222</v>
      </c>
      <c r="C26" s="22" t="s">
        <v>118</v>
      </c>
      <c r="D26" s="22">
        <v>8110741001</v>
      </c>
      <c r="E26" s="22" t="s">
        <v>106</v>
      </c>
      <c r="F26" s="22" t="s">
        <v>121</v>
      </c>
      <c r="G26" s="22" t="s">
        <v>134</v>
      </c>
      <c r="H26" s="22">
        <v>3</v>
      </c>
      <c r="I26" s="77">
        <v>174135</v>
      </c>
      <c r="J26" s="22">
        <v>3</v>
      </c>
    </row>
    <row r="27" spans="1:10">
      <c r="A27" s="40">
        <v>44319</v>
      </c>
      <c r="B27" s="22" t="s">
        <v>222</v>
      </c>
      <c r="C27" s="22" t="s">
        <v>118</v>
      </c>
      <c r="D27" s="22">
        <v>8110741001</v>
      </c>
      <c r="E27" s="22" t="s">
        <v>106</v>
      </c>
      <c r="F27" s="22" t="s">
        <v>129</v>
      </c>
      <c r="G27" s="22" t="s">
        <v>142</v>
      </c>
      <c r="H27" s="22">
        <v>1</v>
      </c>
      <c r="I27" s="77">
        <v>119735</v>
      </c>
      <c r="J27" s="22">
        <v>1</v>
      </c>
    </row>
    <row r="28" spans="1:10">
      <c r="A28" s="40">
        <v>44319</v>
      </c>
      <c r="B28" s="22" t="s">
        <v>222</v>
      </c>
      <c r="C28" s="22" t="s">
        <v>118</v>
      </c>
      <c r="D28" s="22">
        <v>8110741001</v>
      </c>
      <c r="E28" s="22" t="s">
        <v>106</v>
      </c>
      <c r="F28" s="22" t="s">
        <v>130</v>
      </c>
      <c r="G28" s="22" t="s">
        <v>143</v>
      </c>
      <c r="H28" s="22">
        <v>3</v>
      </c>
      <c r="I28" s="77">
        <v>50280</v>
      </c>
      <c r="J28" s="22">
        <v>3</v>
      </c>
    </row>
    <row r="29" spans="1:10">
      <c r="A29" s="40">
        <v>44319</v>
      </c>
      <c r="B29" s="22" t="s">
        <v>222</v>
      </c>
      <c r="C29" s="22" t="s">
        <v>118</v>
      </c>
      <c r="D29" s="22">
        <v>8110741001</v>
      </c>
      <c r="E29" s="22" t="s">
        <v>106</v>
      </c>
      <c r="F29" s="22" t="s">
        <v>126</v>
      </c>
      <c r="G29" s="22" t="s">
        <v>139</v>
      </c>
      <c r="H29" s="22">
        <v>1</v>
      </c>
      <c r="I29" s="77">
        <v>12055</v>
      </c>
      <c r="J29" s="22">
        <v>1</v>
      </c>
    </row>
    <row r="30" spans="1:10">
      <c r="A30" s="40">
        <v>44319</v>
      </c>
      <c r="B30" s="22" t="s">
        <v>222</v>
      </c>
      <c r="C30" s="22" t="s">
        <v>118</v>
      </c>
      <c r="D30" s="22">
        <v>8110741001</v>
      </c>
      <c r="E30" s="22" t="s">
        <v>106</v>
      </c>
      <c r="F30" s="22" t="s">
        <v>125</v>
      </c>
      <c r="G30" s="22" t="s">
        <v>138</v>
      </c>
      <c r="H30" s="22">
        <v>4</v>
      </c>
      <c r="I30" s="77">
        <v>73960</v>
      </c>
      <c r="J30" s="22">
        <v>4</v>
      </c>
    </row>
    <row r="31" spans="1:10">
      <c r="A31" s="40">
        <v>44319</v>
      </c>
      <c r="B31" s="22" t="s">
        <v>222</v>
      </c>
      <c r="C31" s="22" t="s">
        <v>118</v>
      </c>
      <c r="D31" s="22">
        <v>8110741001</v>
      </c>
      <c r="E31" s="22" t="s">
        <v>106</v>
      </c>
      <c r="F31" s="22" t="s">
        <v>127</v>
      </c>
      <c r="G31" s="22" t="s">
        <v>140</v>
      </c>
      <c r="H31" s="22">
        <v>1</v>
      </c>
      <c r="I31" s="77">
        <v>108520</v>
      </c>
      <c r="J31" s="22">
        <v>1</v>
      </c>
    </row>
    <row r="32" spans="1:10">
      <c r="A32" s="40">
        <v>44319</v>
      </c>
      <c r="B32" s="22" t="s">
        <v>222</v>
      </c>
      <c r="C32" s="22" t="s">
        <v>118</v>
      </c>
      <c r="D32" s="22">
        <v>8110741001</v>
      </c>
      <c r="E32" s="22" t="s">
        <v>106</v>
      </c>
      <c r="F32" s="22" t="s">
        <v>128</v>
      </c>
      <c r="G32" s="22" t="s">
        <v>141</v>
      </c>
      <c r="H32" s="22">
        <v>1</v>
      </c>
      <c r="I32" s="77">
        <v>14290</v>
      </c>
      <c r="J32" s="22">
        <v>1</v>
      </c>
    </row>
    <row r="33" spans="1:10">
      <c r="A33" s="40">
        <v>44319</v>
      </c>
      <c r="B33" s="22" t="s">
        <v>222</v>
      </c>
      <c r="C33" s="22" t="s">
        <v>118</v>
      </c>
      <c r="D33" s="22">
        <v>8110741601</v>
      </c>
      <c r="E33" s="22" t="s">
        <v>106</v>
      </c>
      <c r="F33" s="22" t="s">
        <v>120</v>
      </c>
      <c r="G33" s="22" t="s">
        <v>133</v>
      </c>
      <c r="H33" s="22">
        <v>4</v>
      </c>
      <c r="I33" s="77">
        <v>168220</v>
      </c>
      <c r="J33" s="22">
        <v>4</v>
      </c>
    </row>
    <row r="34" spans="1:10">
      <c r="A34" s="40">
        <v>44319</v>
      </c>
      <c r="B34" s="22" t="s">
        <v>222</v>
      </c>
      <c r="C34" s="22" t="s">
        <v>118</v>
      </c>
      <c r="D34" s="22">
        <v>8110741601</v>
      </c>
      <c r="E34" s="22" t="s">
        <v>106</v>
      </c>
      <c r="F34" s="22" t="s">
        <v>121</v>
      </c>
      <c r="G34" s="22" t="s">
        <v>134</v>
      </c>
      <c r="H34" s="22">
        <v>4</v>
      </c>
      <c r="I34" s="77">
        <v>232180</v>
      </c>
      <c r="J34" s="22">
        <v>4</v>
      </c>
    </row>
    <row r="35" spans="1:10">
      <c r="A35" s="40">
        <v>44319</v>
      </c>
      <c r="B35" s="22" t="s">
        <v>222</v>
      </c>
      <c r="C35" s="22" t="s">
        <v>118</v>
      </c>
      <c r="D35" s="22">
        <v>8110741601</v>
      </c>
      <c r="E35" s="22" t="s">
        <v>106</v>
      </c>
      <c r="F35" s="22" t="s">
        <v>129</v>
      </c>
      <c r="G35" s="22" t="s">
        <v>142</v>
      </c>
      <c r="H35" s="22">
        <v>2</v>
      </c>
      <c r="I35" s="77">
        <v>239420</v>
      </c>
      <c r="J35" s="22">
        <v>2</v>
      </c>
    </row>
    <row r="36" spans="1:10">
      <c r="A36" s="40">
        <v>44319</v>
      </c>
      <c r="B36" s="22" t="s">
        <v>222</v>
      </c>
      <c r="C36" s="22" t="s">
        <v>118</v>
      </c>
      <c r="D36" s="22">
        <v>8110741601</v>
      </c>
      <c r="E36" s="22" t="s">
        <v>106</v>
      </c>
      <c r="F36" s="22" t="s">
        <v>130</v>
      </c>
      <c r="G36" s="22" t="s">
        <v>143</v>
      </c>
      <c r="H36" s="22">
        <v>5</v>
      </c>
      <c r="I36" s="77">
        <v>83850</v>
      </c>
      <c r="J36" s="22">
        <v>5</v>
      </c>
    </row>
    <row r="37" spans="1:10">
      <c r="A37" s="40">
        <v>44319</v>
      </c>
      <c r="B37" s="22" t="s">
        <v>222</v>
      </c>
      <c r="C37" s="22" t="s">
        <v>118</v>
      </c>
      <c r="D37" s="22">
        <v>8110741601</v>
      </c>
      <c r="E37" s="22" t="s">
        <v>106</v>
      </c>
      <c r="F37" s="22" t="s">
        <v>126</v>
      </c>
      <c r="G37" s="22" t="s">
        <v>139</v>
      </c>
      <c r="H37" s="22">
        <v>1</v>
      </c>
      <c r="I37" s="77">
        <v>12055</v>
      </c>
      <c r="J37" s="22">
        <v>1</v>
      </c>
    </row>
    <row r="38" spans="1:10">
      <c r="A38" s="40">
        <v>44319</v>
      </c>
      <c r="B38" s="22" t="s">
        <v>222</v>
      </c>
      <c r="C38" s="22" t="s">
        <v>118</v>
      </c>
      <c r="D38" s="22">
        <v>8110741601</v>
      </c>
      <c r="E38" s="22" t="s">
        <v>106</v>
      </c>
      <c r="F38" s="22" t="s">
        <v>125</v>
      </c>
      <c r="G38" s="22" t="s">
        <v>138</v>
      </c>
      <c r="H38" s="22">
        <v>6</v>
      </c>
      <c r="I38" s="77">
        <v>110940</v>
      </c>
      <c r="J38" s="22">
        <v>6</v>
      </c>
    </row>
    <row r="39" spans="1:10">
      <c r="A39" s="40">
        <v>44319</v>
      </c>
      <c r="B39" s="22" t="s">
        <v>222</v>
      </c>
      <c r="C39" s="22" t="s">
        <v>118</v>
      </c>
      <c r="D39" s="22">
        <v>8110741601</v>
      </c>
      <c r="E39" s="22" t="s">
        <v>106</v>
      </c>
      <c r="F39" s="22" t="s">
        <v>127</v>
      </c>
      <c r="G39" s="22" t="s">
        <v>140</v>
      </c>
      <c r="H39" s="22">
        <v>1</v>
      </c>
      <c r="I39" s="77">
        <v>108515</v>
      </c>
      <c r="J39" s="22">
        <v>1</v>
      </c>
    </row>
    <row r="40" spans="1:10">
      <c r="A40" s="40">
        <v>44319</v>
      </c>
      <c r="B40" s="22" t="s">
        <v>222</v>
      </c>
      <c r="C40" s="22" t="s">
        <v>118</v>
      </c>
      <c r="D40" s="22">
        <v>8110741601</v>
      </c>
      <c r="E40" s="22" t="s">
        <v>106</v>
      </c>
      <c r="F40" s="22" t="s">
        <v>128</v>
      </c>
      <c r="G40" s="22" t="s">
        <v>141</v>
      </c>
      <c r="H40" s="22">
        <v>2</v>
      </c>
      <c r="I40" s="77">
        <v>28610</v>
      </c>
      <c r="J40" s="22">
        <v>2</v>
      </c>
    </row>
    <row r="41" spans="1:10">
      <c r="A41" s="40">
        <v>44319</v>
      </c>
      <c r="B41" s="22" t="s">
        <v>222</v>
      </c>
      <c r="C41" s="22" t="s">
        <v>118</v>
      </c>
      <c r="D41" s="22">
        <v>8110741701</v>
      </c>
      <c r="E41" s="22" t="s">
        <v>106</v>
      </c>
      <c r="F41" s="22" t="s">
        <v>120</v>
      </c>
      <c r="G41" s="22" t="s">
        <v>133</v>
      </c>
      <c r="H41" s="22">
        <v>5</v>
      </c>
      <c r="I41" s="77">
        <v>210275</v>
      </c>
      <c r="J41" s="22">
        <v>5</v>
      </c>
    </row>
    <row r="42" spans="1:10">
      <c r="A42" s="40">
        <v>44319</v>
      </c>
      <c r="B42" s="22" t="s">
        <v>222</v>
      </c>
      <c r="C42" s="22" t="s">
        <v>118</v>
      </c>
      <c r="D42" s="22">
        <v>8110741701</v>
      </c>
      <c r="E42" s="22" t="s">
        <v>106</v>
      </c>
      <c r="F42" s="22" t="s">
        <v>121</v>
      </c>
      <c r="G42" s="22" t="s">
        <v>134</v>
      </c>
      <c r="H42" s="22">
        <v>5</v>
      </c>
      <c r="I42" s="77">
        <v>290250</v>
      </c>
      <c r="J42" s="22">
        <v>5</v>
      </c>
    </row>
    <row r="43" spans="1:10">
      <c r="A43" s="40">
        <v>44319</v>
      </c>
      <c r="B43" s="22" t="s">
        <v>222</v>
      </c>
      <c r="C43" s="22" t="s">
        <v>118</v>
      </c>
      <c r="D43" s="22">
        <v>8110741701</v>
      </c>
      <c r="E43" s="22" t="s">
        <v>106</v>
      </c>
      <c r="F43" s="22" t="s">
        <v>129</v>
      </c>
      <c r="G43" s="22" t="s">
        <v>142</v>
      </c>
      <c r="H43" s="22">
        <v>3</v>
      </c>
      <c r="I43" s="77">
        <v>359280</v>
      </c>
      <c r="J43" s="22">
        <v>3</v>
      </c>
    </row>
    <row r="44" spans="1:10">
      <c r="A44" s="40">
        <v>44319</v>
      </c>
      <c r="B44" s="22" t="s">
        <v>222</v>
      </c>
      <c r="C44" s="22" t="s">
        <v>118</v>
      </c>
      <c r="D44" s="22">
        <v>8110741701</v>
      </c>
      <c r="E44" s="22" t="s">
        <v>106</v>
      </c>
      <c r="F44" s="22" t="s">
        <v>130</v>
      </c>
      <c r="G44" s="22" t="s">
        <v>143</v>
      </c>
      <c r="H44" s="22">
        <v>6</v>
      </c>
      <c r="I44" s="77">
        <v>100560</v>
      </c>
      <c r="J44" s="22">
        <v>6</v>
      </c>
    </row>
    <row r="45" spans="1:10">
      <c r="A45" s="40">
        <v>44319</v>
      </c>
      <c r="B45" s="22" t="s">
        <v>222</v>
      </c>
      <c r="C45" s="22" t="s">
        <v>118</v>
      </c>
      <c r="D45" s="22">
        <v>8110741701</v>
      </c>
      <c r="E45" s="22" t="s">
        <v>106</v>
      </c>
      <c r="F45" s="22" t="s">
        <v>126</v>
      </c>
      <c r="G45" s="22" t="s">
        <v>139</v>
      </c>
      <c r="H45" s="22">
        <v>2</v>
      </c>
      <c r="I45" s="77">
        <v>24110</v>
      </c>
      <c r="J45" s="22">
        <v>2</v>
      </c>
    </row>
    <row r="46" spans="1:10">
      <c r="A46" s="40">
        <v>44319</v>
      </c>
      <c r="B46" s="22" t="s">
        <v>222</v>
      </c>
      <c r="C46" s="22" t="s">
        <v>118</v>
      </c>
      <c r="D46" s="22">
        <v>8110741701</v>
      </c>
      <c r="E46" s="22" t="s">
        <v>106</v>
      </c>
      <c r="F46" s="22" t="s">
        <v>125</v>
      </c>
      <c r="G46" s="22" t="s">
        <v>138</v>
      </c>
      <c r="H46" s="22">
        <v>8</v>
      </c>
      <c r="I46" s="77">
        <v>147945</v>
      </c>
      <c r="J46" s="22">
        <v>8</v>
      </c>
    </row>
    <row r="47" spans="1:10">
      <c r="A47" s="40">
        <v>44319</v>
      </c>
      <c r="B47" s="22" t="s">
        <v>222</v>
      </c>
      <c r="C47" s="22" t="s">
        <v>118</v>
      </c>
      <c r="D47" s="22">
        <v>8110741701</v>
      </c>
      <c r="E47" s="22" t="s">
        <v>106</v>
      </c>
      <c r="F47" s="22" t="s">
        <v>127</v>
      </c>
      <c r="G47" s="22" t="s">
        <v>140</v>
      </c>
      <c r="H47" s="22">
        <v>1</v>
      </c>
      <c r="I47" s="77">
        <v>108530</v>
      </c>
      <c r="J47" s="22">
        <v>1</v>
      </c>
    </row>
    <row r="48" spans="1:10">
      <c r="A48" s="40">
        <v>44319</v>
      </c>
      <c r="B48" s="22" t="s">
        <v>222</v>
      </c>
      <c r="C48" s="22" t="s">
        <v>118</v>
      </c>
      <c r="D48" s="22">
        <v>8110741701</v>
      </c>
      <c r="E48" s="22" t="s">
        <v>106</v>
      </c>
      <c r="F48" s="22" t="s">
        <v>128</v>
      </c>
      <c r="G48" s="22" t="s">
        <v>141</v>
      </c>
      <c r="H48" s="22">
        <v>3</v>
      </c>
      <c r="I48" s="77">
        <v>42915</v>
      </c>
      <c r="J48" s="22">
        <v>3</v>
      </c>
    </row>
    <row r="49" spans="1:10">
      <c r="A49" s="40">
        <v>44319</v>
      </c>
      <c r="B49" s="22" t="s">
        <v>223</v>
      </c>
      <c r="C49" s="22" t="s">
        <v>119</v>
      </c>
      <c r="D49" s="22">
        <v>8110742001</v>
      </c>
      <c r="E49" s="22" t="s">
        <v>106</v>
      </c>
      <c r="F49" s="22" t="s">
        <v>121</v>
      </c>
      <c r="G49" s="22" t="s">
        <v>134</v>
      </c>
      <c r="H49" s="22">
        <v>1</v>
      </c>
      <c r="I49" s="77">
        <v>58050</v>
      </c>
      <c r="J49" s="22">
        <v>1</v>
      </c>
    </row>
    <row r="50" spans="1:10">
      <c r="A50" s="40">
        <v>44319</v>
      </c>
      <c r="B50" s="22" t="s">
        <v>223</v>
      </c>
      <c r="C50" s="22" t="s">
        <v>119</v>
      </c>
      <c r="D50" s="22">
        <v>8110742001</v>
      </c>
      <c r="E50" s="22" t="s">
        <v>106</v>
      </c>
      <c r="F50" s="22" t="s">
        <v>130</v>
      </c>
      <c r="G50" s="22" t="s">
        <v>143</v>
      </c>
      <c r="H50" s="22">
        <v>10</v>
      </c>
      <c r="I50" s="77">
        <v>167600</v>
      </c>
      <c r="J50" s="22">
        <v>10</v>
      </c>
    </row>
    <row r="51" spans="1:10">
      <c r="A51" s="40">
        <v>44319</v>
      </c>
      <c r="B51" s="22" t="s">
        <v>223</v>
      </c>
      <c r="C51" s="22" t="s">
        <v>119</v>
      </c>
      <c r="D51" s="22">
        <v>8110742001</v>
      </c>
      <c r="E51" s="22" t="s">
        <v>106</v>
      </c>
      <c r="F51" s="22" t="s">
        <v>126</v>
      </c>
      <c r="G51" s="22" t="s">
        <v>139</v>
      </c>
      <c r="H51" s="22">
        <v>10</v>
      </c>
      <c r="I51" s="77">
        <v>120500</v>
      </c>
      <c r="J51" s="22">
        <v>10</v>
      </c>
    </row>
    <row r="52" spans="1:10">
      <c r="A52" s="40">
        <v>44319</v>
      </c>
      <c r="B52" s="22" t="s">
        <v>223</v>
      </c>
      <c r="C52" s="22" t="s">
        <v>119</v>
      </c>
      <c r="D52" s="22">
        <v>8110742001</v>
      </c>
      <c r="E52" s="22" t="s">
        <v>106</v>
      </c>
      <c r="F52" s="22" t="s">
        <v>131</v>
      </c>
      <c r="G52" s="22" t="s">
        <v>144</v>
      </c>
      <c r="H52" s="22">
        <v>4</v>
      </c>
      <c r="I52" s="77">
        <v>82530</v>
      </c>
      <c r="J52" s="22">
        <v>4</v>
      </c>
    </row>
    <row r="53" spans="1:10">
      <c r="A53" s="40">
        <v>44319</v>
      </c>
      <c r="B53" s="22" t="s">
        <v>223</v>
      </c>
      <c r="C53" s="22" t="s">
        <v>119</v>
      </c>
      <c r="D53" s="22">
        <v>8110742001</v>
      </c>
      <c r="E53" s="22" t="s">
        <v>106</v>
      </c>
      <c r="F53" s="22" t="s">
        <v>132</v>
      </c>
      <c r="G53" s="22" t="s">
        <v>145</v>
      </c>
      <c r="H53" s="22">
        <v>12</v>
      </c>
      <c r="I53" s="77">
        <v>163500</v>
      </c>
      <c r="J53" s="22">
        <v>12</v>
      </c>
    </row>
    <row r="54" spans="1:10">
      <c r="A54" s="40">
        <v>44319</v>
      </c>
      <c r="B54" s="22" t="s">
        <v>223</v>
      </c>
      <c r="C54" s="22" t="s">
        <v>119</v>
      </c>
      <c r="D54" s="22">
        <v>8110742001</v>
      </c>
      <c r="E54" s="22" t="s">
        <v>106</v>
      </c>
      <c r="F54" s="22" t="s">
        <v>128</v>
      </c>
      <c r="G54" s="22" t="s">
        <v>141</v>
      </c>
      <c r="H54" s="22">
        <v>4</v>
      </c>
      <c r="I54" s="77">
        <v>57200</v>
      </c>
      <c r="J54" s="22">
        <v>4</v>
      </c>
    </row>
    <row r="55" spans="1:10">
      <c r="A55" s="40">
        <v>44319</v>
      </c>
      <c r="B55" s="22" t="s">
        <v>223</v>
      </c>
      <c r="C55" s="22" t="s">
        <v>119</v>
      </c>
      <c r="D55" s="22">
        <v>8110742201</v>
      </c>
      <c r="E55" s="22" t="s">
        <v>106</v>
      </c>
      <c r="F55" s="22" t="s">
        <v>121</v>
      </c>
      <c r="G55" s="22" t="s">
        <v>134</v>
      </c>
      <c r="H55" s="22">
        <v>1</v>
      </c>
      <c r="I55" s="77">
        <v>58050</v>
      </c>
      <c r="J55" s="22">
        <v>1</v>
      </c>
    </row>
    <row r="56" spans="1:10">
      <c r="A56" s="40">
        <v>44319</v>
      </c>
      <c r="B56" s="22" t="s">
        <v>223</v>
      </c>
      <c r="C56" s="22" t="s">
        <v>119</v>
      </c>
      <c r="D56" s="22">
        <v>8110742201</v>
      </c>
      <c r="E56" s="22" t="s">
        <v>106</v>
      </c>
      <c r="F56" s="22" t="s">
        <v>130</v>
      </c>
      <c r="G56" s="22" t="s">
        <v>143</v>
      </c>
      <c r="H56" s="22">
        <v>14</v>
      </c>
      <c r="I56" s="77">
        <v>234650</v>
      </c>
      <c r="J56" s="22">
        <v>14</v>
      </c>
    </row>
    <row r="57" spans="1:10">
      <c r="A57" s="40">
        <v>44319</v>
      </c>
      <c r="B57" s="22" t="s">
        <v>223</v>
      </c>
      <c r="C57" s="22" t="s">
        <v>119</v>
      </c>
      <c r="D57" s="22">
        <v>8110742201</v>
      </c>
      <c r="E57" s="22" t="s">
        <v>106</v>
      </c>
      <c r="F57" s="22" t="s">
        <v>126</v>
      </c>
      <c r="G57" s="22" t="s">
        <v>139</v>
      </c>
      <c r="H57" s="22">
        <v>15</v>
      </c>
      <c r="I57" s="77">
        <v>180825</v>
      </c>
      <c r="J57" s="22">
        <v>15</v>
      </c>
    </row>
    <row r="58" spans="1:10">
      <c r="A58" s="40">
        <v>44319</v>
      </c>
      <c r="B58" s="22" t="s">
        <v>223</v>
      </c>
      <c r="C58" s="22" t="s">
        <v>119</v>
      </c>
      <c r="D58" s="22">
        <v>8110742201</v>
      </c>
      <c r="E58" s="22" t="s">
        <v>106</v>
      </c>
      <c r="F58" s="22" t="s">
        <v>131</v>
      </c>
      <c r="G58" s="22" t="s">
        <v>144</v>
      </c>
      <c r="H58" s="22">
        <v>7</v>
      </c>
      <c r="I58" s="77">
        <v>144515</v>
      </c>
      <c r="J58" s="22">
        <v>7</v>
      </c>
    </row>
    <row r="59" spans="1:10">
      <c r="A59" s="40">
        <v>44319</v>
      </c>
      <c r="B59" s="22" t="s">
        <v>223</v>
      </c>
      <c r="C59" s="22" t="s">
        <v>119</v>
      </c>
      <c r="D59" s="22">
        <v>8110742201</v>
      </c>
      <c r="E59" s="22" t="s">
        <v>106</v>
      </c>
      <c r="F59" s="22" t="s">
        <v>132</v>
      </c>
      <c r="G59" s="22" t="s">
        <v>145</v>
      </c>
      <c r="H59" s="22">
        <v>17</v>
      </c>
      <c r="I59" s="77">
        <v>231625</v>
      </c>
      <c r="J59" s="22">
        <v>17</v>
      </c>
    </row>
    <row r="60" spans="1:10">
      <c r="A60" s="40">
        <v>44319</v>
      </c>
      <c r="B60" s="22" t="s">
        <v>223</v>
      </c>
      <c r="C60" s="22" t="s">
        <v>119</v>
      </c>
      <c r="D60" s="22">
        <v>8110742201</v>
      </c>
      <c r="E60" s="22" t="s">
        <v>106</v>
      </c>
      <c r="F60" s="22" t="s">
        <v>128</v>
      </c>
      <c r="G60" s="22" t="s">
        <v>141</v>
      </c>
      <c r="H60" s="22">
        <v>6</v>
      </c>
      <c r="I60" s="77">
        <v>85800</v>
      </c>
      <c r="J60" s="22">
        <v>6</v>
      </c>
    </row>
    <row r="61" spans="1:10">
      <c r="A61" s="40">
        <v>44319</v>
      </c>
      <c r="B61" s="22" t="s">
        <v>223</v>
      </c>
      <c r="C61" s="22" t="s">
        <v>119</v>
      </c>
      <c r="D61" s="22">
        <v>8110743301</v>
      </c>
      <c r="E61" s="22" t="s">
        <v>106</v>
      </c>
      <c r="F61" s="22" t="s">
        <v>121</v>
      </c>
      <c r="G61" s="22" t="s">
        <v>134</v>
      </c>
      <c r="H61" s="22">
        <v>2</v>
      </c>
      <c r="I61" s="77">
        <v>116090</v>
      </c>
      <c r="J61" s="22">
        <v>2</v>
      </c>
    </row>
    <row r="62" spans="1:10">
      <c r="A62" s="40">
        <v>44319</v>
      </c>
      <c r="B62" s="22" t="s">
        <v>223</v>
      </c>
      <c r="C62" s="22" t="s">
        <v>119</v>
      </c>
      <c r="D62" s="22">
        <v>8110743301</v>
      </c>
      <c r="E62" s="22" t="s">
        <v>106</v>
      </c>
      <c r="F62" s="22" t="s">
        <v>130</v>
      </c>
      <c r="G62" s="22" t="s">
        <v>143</v>
      </c>
      <c r="H62" s="22">
        <v>18</v>
      </c>
      <c r="I62" s="77">
        <v>301860</v>
      </c>
      <c r="J62" s="22">
        <v>18</v>
      </c>
    </row>
    <row r="63" spans="1:10">
      <c r="A63" s="40">
        <v>44319</v>
      </c>
      <c r="B63" s="22" t="s">
        <v>223</v>
      </c>
      <c r="C63" s="22" t="s">
        <v>119</v>
      </c>
      <c r="D63" s="22">
        <v>8110743301</v>
      </c>
      <c r="E63" s="22" t="s">
        <v>106</v>
      </c>
      <c r="F63" s="22" t="s">
        <v>126</v>
      </c>
      <c r="G63" s="22" t="s">
        <v>139</v>
      </c>
      <c r="H63" s="22">
        <v>18</v>
      </c>
      <c r="I63" s="77">
        <v>216990</v>
      </c>
      <c r="J63" s="22">
        <v>18</v>
      </c>
    </row>
    <row r="64" spans="1:10">
      <c r="A64" s="40">
        <v>44319</v>
      </c>
      <c r="B64" s="22" t="s">
        <v>223</v>
      </c>
      <c r="C64" s="22" t="s">
        <v>119</v>
      </c>
      <c r="D64" s="22">
        <v>8110743301</v>
      </c>
      <c r="E64" s="22" t="s">
        <v>106</v>
      </c>
      <c r="F64" s="22" t="s">
        <v>131</v>
      </c>
      <c r="G64" s="22" t="s">
        <v>144</v>
      </c>
      <c r="H64" s="22">
        <v>8</v>
      </c>
      <c r="I64" s="77">
        <v>165040</v>
      </c>
      <c r="J64" s="22">
        <v>8</v>
      </c>
    </row>
    <row r="65" spans="1:10">
      <c r="A65" s="40">
        <v>44319</v>
      </c>
      <c r="B65" s="22" t="s">
        <v>223</v>
      </c>
      <c r="C65" s="22" t="s">
        <v>119</v>
      </c>
      <c r="D65" s="22">
        <v>8110743301</v>
      </c>
      <c r="E65" s="22" t="s">
        <v>106</v>
      </c>
      <c r="F65" s="22" t="s">
        <v>132</v>
      </c>
      <c r="G65" s="22" t="s">
        <v>145</v>
      </c>
      <c r="H65" s="22">
        <v>23</v>
      </c>
      <c r="I65" s="77">
        <v>313375</v>
      </c>
      <c r="J65" s="22">
        <v>23</v>
      </c>
    </row>
    <row r="66" spans="1:10">
      <c r="A66" s="40">
        <v>44319</v>
      </c>
      <c r="B66" s="22" t="s">
        <v>223</v>
      </c>
      <c r="C66" s="22" t="s">
        <v>119</v>
      </c>
      <c r="D66" s="22">
        <v>8110743301</v>
      </c>
      <c r="E66" s="22" t="s">
        <v>106</v>
      </c>
      <c r="F66" s="22" t="s">
        <v>128</v>
      </c>
      <c r="G66" s="22" t="s">
        <v>141</v>
      </c>
      <c r="H66" s="22">
        <v>7</v>
      </c>
      <c r="I66" s="77">
        <v>100100</v>
      </c>
      <c r="J66" s="22">
        <v>7</v>
      </c>
    </row>
    <row r="67" spans="1:10" s="87" customFormat="1">
      <c r="A67" s="40">
        <v>44326</v>
      </c>
      <c r="B67" s="22" t="s">
        <v>223</v>
      </c>
      <c r="C67" s="22" t="s">
        <v>119</v>
      </c>
      <c r="D67" s="22">
        <v>8110742001</v>
      </c>
      <c r="E67" s="22" t="s">
        <v>106</v>
      </c>
      <c r="F67" s="22" t="s">
        <v>126</v>
      </c>
      <c r="G67" s="22" t="s">
        <v>300</v>
      </c>
      <c r="H67" s="22">
        <v>2</v>
      </c>
      <c r="I67" s="77">
        <v>24510</v>
      </c>
      <c r="J67" s="22">
        <v>12</v>
      </c>
    </row>
    <row r="68" spans="1:10" s="87" customFormat="1">
      <c r="A68" s="40">
        <v>44326</v>
      </c>
      <c r="B68" s="22" t="s">
        <v>223</v>
      </c>
      <c r="C68" s="22" t="s">
        <v>119</v>
      </c>
      <c r="D68" s="22">
        <v>8110742201</v>
      </c>
      <c r="E68" s="22" t="s">
        <v>106</v>
      </c>
      <c r="F68" s="22" t="s">
        <v>126</v>
      </c>
      <c r="G68" s="22" t="s">
        <v>300</v>
      </c>
      <c r="H68" s="22">
        <v>3</v>
      </c>
      <c r="I68" s="77">
        <v>36765</v>
      </c>
      <c r="J68" s="22">
        <v>18</v>
      </c>
    </row>
    <row r="69" spans="1:10" s="87" customFormat="1">
      <c r="A69" s="40">
        <v>44326</v>
      </c>
      <c r="B69" s="22" t="s">
        <v>223</v>
      </c>
      <c r="C69" s="22" t="s">
        <v>119</v>
      </c>
      <c r="D69" s="22">
        <v>8110743301</v>
      </c>
      <c r="E69" s="22" t="s">
        <v>106</v>
      </c>
      <c r="F69" s="22" t="s">
        <v>126</v>
      </c>
      <c r="G69" s="22" t="s">
        <v>300</v>
      </c>
      <c r="H69" s="22">
        <v>5</v>
      </c>
      <c r="I69" s="77">
        <v>61275</v>
      </c>
      <c r="J69" s="22">
        <v>23</v>
      </c>
    </row>
  </sheetData>
  <phoneticPr fontId="1" type="noConversion"/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K43"/>
  <sheetViews>
    <sheetView zoomScale="70" zoomScaleNormal="70" workbookViewId="0">
      <pane ySplit="1" topLeftCell="A5" activePane="bottomLeft" state="frozen"/>
      <selection pane="bottomLeft" activeCell="A43" sqref="A43"/>
    </sheetView>
  </sheetViews>
  <sheetFormatPr baseColWidth="10" defaultColWidth="9" defaultRowHeight="15"/>
  <cols>
    <col min="1" max="1" width="18.1640625" style="5" bestFit="1" customWidth="1"/>
    <col min="2" max="2" width="78.33203125" style="7" customWidth="1"/>
    <col min="3" max="3" width="9" style="7" bestFit="1" customWidth="1"/>
    <col min="4" max="4" width="7.1640625" style="7" bestFit="1" customWidth="1"/>
    <col min="5" max="5" width="15.6640625" style="5" customWidth="1"/>
    <col min="6" max="6" width="10.1640625" style="8" customWidth="1"/>
    <col min="7" max="7" width="11.6640625" style="8" bestFit="1" customWidth="1"/>
    <col min="8" max="8" width="11.6640625" style="8" customWidth="1"/>
    <col min="9" max="9" width="14.6640625" style="5" customWidth="1"/>
    <col min="10" max="10" width="14.6640625" style="5" hidden="1" customWidth="1"/>
    <col min="11" max="11" width="18.1640625" style="5" hidden="1" customWidth="1"/>
    <col min="12" max="16384" width="9" style="5"/>
  </cols>
  <sheetData>
    <row r="1" spans="1:11" s="8" customFormat="1">
      <c r="A1" s="59" t="s">
        <v>7</v>
      </c>
      <c r="B1" s="59" t="s">
        <v>8</v>
      </c>
      <c r="C1" s="59" t="s">
        <v>112</v>
      </c>
      <c r="D1" s="59" t="s">
        <v>113</v>
      </c>
      <c r="E1" s="59" t="s">
        <v>24</v>
      </c>
      <c r="F1" s="60" t="s">
        <v>46</v>
      </c>
      <c r="G1" s="60" t="s">
        <v>47</v>
      </c>
      <c r="H1" s="60" t="s">
        <v>53</v>
      </c>
      <c r="I1" s="60" t="s">
        <v>6</v>
      </c>
      <c r="J1" s="60" t="s">
        <v>234</v>
      </c>
      <c r="K1" s="59" t="s">
        <v>10</v>
      </c>
    </row>
    <row r="2" spans="1:11">
      <c r="A2" s="78" t="s">
        <v>114</v>
      </c>
      <c r="B2" s="78" t="s">
        <v>115</v>
      </c>
      <c r="C2" s="4" t="s">
        <v>108</v>
      </c>
      <c r="D2" s="4" t="s">
        <v>110</v>
      </c>
      <c r="E2" s="78" t="s">
        <v>146</v>
      </c>
      <c r="F2" s="43" t="s">
        <v>111</v>
      </c>
      <c r="G2" s="43">
        <v>1</v>
      </c>
      <c r="H2" s="43" t="str">
        <f t="shared" ref="H2:H42" si="0">IF(G2&gt;=4,"Y","N")</f>
        <v>N</v>
      </c>
      <c r="I2" s="6"/>
      <c r="J2" s="6" t="s">
        <v>235</v>
      </c>
      <c r="K2" s="78" t="s">
        <v>114</v>
      </c>
    </row>
    <row r="3" spans="1:11">
      <c r="A3" s="78" t="s">
        <v>147</v>
      </c>
      <c r="B3" s="78" t="s">
        <v>148</v>
      </c>
      <c r="C3" s="4" t="s">
        <v>108</v>
      </c>
      <c r="D3" s="4" t="s">
        <v>110</v>
      </c>
      <c r="E3" s="78" t="s">
        <v>146</v>
      </c>
      <c r="F3" s="43" t="s">
        <v>111</v>
      </c>
      <c r="G3" s="43">
        <v>1</v>
      </c>
      <c r="H3" s="43" t="str">
        <f t="shared" si="0"/>
        <v>N</v>
      </c>
      <c r="I3" s="6"/>
      <c r="J3" s="6" t="s">
        <v>236</v>
      </c>
      <c r="K3" s="78" t="s">
        <v>147</v>
      </c>
    </row>
    <row r="4" spans="1:11">
      <c r="A4" s="78" t="s">
        <v>124</v>
      </c>
      <c r="B4" s="78" t="s">
        <v>149</v>
      </c>
      <c r="C4" s="4" t="s">
        <v>108</v>
      </c>
      <c r="D4" s="4" t="s">
        <v>110</v>
      </c>
      <c r="E4" s="78" t="s">
        <v>146</v>
      </c>
      <c r="F4" s="43" t="s">
        <v>111</v>
      </c>
      <c r="G4" s="43">
        <v>1</v>
      </c>
      <c r="H4" s="43" t="str">
        <f t="shared" si="0"/>
        <v>N</v>
      </c>
      <c r="I4" s="6"/>
      <c r="J4" s="6" t="s">
        <v>228</v>
      </c>
      <c r="K4" s="78" t="s">
        <v>124</v>
      </c>
    </row>
    <row r="5" spans="1:11">
      <c r="A5" s="78" t="s">
        <v>121</v>
      </c>
      <c r="B5" s="78" t="s">
        <v>150</v>
      </c>
      <c r="C5" s="4" t="s">
        <v>108</v>
      </c>
      <c r="D5" s="4" t="s">
        <v>110</v>
      </c>
      <c r="E5" s="78" t="s">
        <v>146</v>
      </c>
      <c r="F5" s="43" t="s">
        <v>111</v>
      </c>
      <c r="G5" s="43">
        <v>1</v>
      </c>
      <c r="H5" s="43" t="str">
        <f t="shared" si="0"/>
        <v>N</v>
      </c>
      <c r="I5" s="6"/>
      <c r="J5" s="6" t="s">
        <v>225</v>
      </c>
      <c r="K5" s="78" t="s">
        <v>121</v>
      </c>
    </row>
    <row r="6" spans="1:11">
      <c r="A6" s="78" t="s">
        <v>123</v>
      </c>
      <c r="B6" s="78" t="s">
        <v>151</v>
      </c>
      <c r="C6" s="4" t="s">
        <v>108</v>
      </c>
      <c r="D6" s="4" t="s">
        <v>110</v>
      </c>
      <c r="E6" s="78" t="s">
        <v>146</v>
      </c>
      <c r="F6" s="43" t="s">
        <v>111</v>
      </c>
      <c r="G6" s="43">
        <v>1</v>
      </c>
      <c r="H6" s="43" t="str">
        <f t="shared" si="0"/>
        <v>N</v>
      </c>
      <c r="I6" s="6"/>
      <c r="J6" s="6" t="s">
        <v>227</v>
      </c>
      <c r="K6" s="78" t="s">
        <v>123</v>
      </c>
    </row>
    <row r="7" spans="1:11">
      <c r="A7" s="78" t="s">
        <v>122</v>
      </c>
      <c r="B7" s="78" t="s">
        <v>152</v>
      </c>
      <c r="C7" s="4" t="s">
        <v>108</v>
      </c>
      <c r="D7" s="4" t="s">
        <v>110</v>
      </c>
      <c r="E7" s="78" t="s">
        <v>146</v>
      </c>
      <c r="F7" s="43" t="s">
        <v>111</v>
      </c>
      <c r="G7" s="43">
        <v>1</v>
      </c>
      <c r="H7" s="43" t="str">
        <f t="shared" si="0"/>
        <v>N</v>
      </c>
      <c r="I7" s="6"/>
      <c r="J7" s="6" t="s">
        <v>226</v>
      </c>
      <c r="K7" s="78" t="s">
        <v>122</v>
      </c>
    </row>
    <row r="8" spans="1:11">
      <c r="A8" s="78" t="s">
        <v>127</v>
      </c>
      <c r="B8" s="78" t="s">
        <v>153</v>
      </c>
      <c r="C8" s="4" t="s">
        <v>108</v>
      </c>
      <c r="D8" s="4" t="s">
        <v>110</v>
      </c>
      <c r="E8" s="78" t="s">
        <v>154</v>
      </c>
      <c r="F8" s="43" t="s">
        <v>155</v>
      </c>
      <c r="G8" s="43">
        <v>2</v>
      </c>
      <c r="H8" s="43" t="str">
        <f t="shared" si="0"/>
        <v>N</v>
      </c>
      <c r="I8" s="6"/>
      <c r="J8" s="6" t="s">
        <v>231</v>
      </c>
      <c r="K8" s="78" t="s">
        <v>127</v>
      </c>
    </row>
    <row r="9" spans="1:11">
      <c r="A9" s="78" t="s">
        <v>156</v>
      </c>
      <c r="B9" s="78" t="s">
        <v>157</v>
      </c>
      <c r="C9" s="4" t="s">
        <v>108</v>
      </c>
      <c r="D9" s="4" t="s">
        <v>110</v>
      </c>
      <c r="E9" s="78" t="s">
        <v>154</v>
      </c>
      <c r="F9" s="43" t="s">
        <v>155</v>
      </c>
      <c r="G9" s="43">
        <v>2</v>
      </c>
      <c r="H9" s="43" t="str">
        <f t="shared" si="0"/>
        <v>N</v>
      </c>
      <c r="I9" s="6"/>
      <c r="J9" s="6" t="s">
        <v>237</v>
      </c>
      <c r="K9" s="78" t="s">
        <v>156</v>
      </c>
    </row>
    <row r="10" spans="1:11">
      <c r="A10" s="78" t="s">
        <v>129</v>
      </c>
      <c r="B10" s="78" t="s">
        <v>158</v>
      </c>
      <c r="C10" s="4" t="s">
        <v>108</v>
      </c>
      <c r="D10" s="4" t="s">
        <v>110</v>
      </c>
      <c r="E10" s="78" t="s">
        <v>154</v>
      </c>
      <c r="F10" s="43" t="s">
        <v>155</v>
      </c>
      <c r="G10" s="43">
        <v>2</v>
      </c>
      <c r="H10" s="43" t="str">
        <f t="shared" si="0"/>
        <v>N</v>
      </c>
      <c r="I10" s="6"/>
      <c r="J10" s="6" t="s">
        <v>238</v>
      </c>
      <c r="K10" s="78" t="s">
        <v>129</v>
      </c>
    </row>
    <row r="11" spans="1:11">
      <c r="A11" s="78" t="s">
        <v>159</v>
      </c>
      <c r="B11" s="78" t="s">
        <v>160</v>
      </c>
      <c r="C11" s="4" t="s">
        <v>108</v>
      </c>
      <c r="D11" s="4" t="s">
        <v>110</v>
      </c>
      <c r="E11" s="78" t="s">
        <v>154</v>
      </c>
      <c r="F11" s="43" t="s">
        <v>155</v>
      </c>
      <c r="G11" s="43">
        <v>2</v>
      </c>
      <c r="H11" s="43" t="str">
        <f t="shared" si="0"/>
        <v>N</v>
      </c>
      <c r="I11" s="6"/>
      <c r="J11" s="6" t="s">
        <v>239</v>
      </c>
      <c r="K11" s="78" t="s">
        <v>159</v>
      </c>
    </row>
    <row r="12" spans="1:11">
      <c r="A12" s="78" t="s">
        <v>161</v>
      </c>
      <c r="B12" s="78" t="s">
        <v>162</v>
      </c>
      <c r="C12" s="4" t="s">
        <v>108</v>
      </c>
      <c r="D12" s="4" t="s">
        <v>110</v>
      </c>
      <c r="E12" s="78" t="s">
        <v>163</v>
      </c>
      <c r="F12" s="43" t="s">
        <v>164</v>
      </c>
      <c r="G12" s="43">
        <v>3</v>
      </c>
      <c r="H12" s="43" t="str">
        <f t="shared" si="0"/>
        <v>N</v>
      </c>
      <c r="I12" s="6"/>
      <c r="J12" s="6" t="s">
        <v>240</v>
      </c>
      <c r="K12" s="78" t="s">
        <v>161</v>
      </c>
    </row>
    <row r="13" spans="1:11">
      <c r="A13" s="78" t="s">
        <v>126</v>
      </c>
      <c r="B13" s="78" t="s">
        <v>165</v>
      </c>
      <c r="C13" s="4" t="s">
        <v>108</v>
      </c>
      <c r="D13" s="4" t="s">
        <v>110</v>
      </c>
      <c r="E13" s="78" t="s">
        <v>163</v>
      </c>
      <c r="F13" s="43" t="s">
        <v>164</v>
      </c>
      <c r="G13" s="43">
        <v>3</v>
      </c>
      <c r="H13" s="43" t="str">
        <f t="shared" si="0"/>
        <v>N</v>
      </c>
      <c r="I13" s="6"/>
      <c r="J13" s="6" t="s">
        <v>232</v>
      </c>
      <c r="K13" s="78" t="s">
        <v>126</v>
      </c>
    </row>
    <row r="14" spans="1:11">
      <c r="A14" s="78" t="s">
        <v>120</v>
      </c>
      <c r="B14" s="78" t="s">
        <v>166</v>
      </c>
      <c r="C14" s="4" t="s">
        <v>108</v>
      </c>
      <c r="D14" s="4" t="s">
        <v>110</v>
      </c>
      <c r="E14" s="78" t="s">
        <v>109</v>
      </c>
      <c r="F14" s="43" t="s">
        <v>167</v>
      </c>
      <c r="G14" s="43">
        <v>4</v>
      </c>
      <c r="H14" s="43" t="str">
        <f t="shared" si="0"/>
        <v>Y</v>
      </c>
      <c r="I14" s="6"/>
      <c r="J14" s="6" t="s">
        <v>229</v>
      </c>
      <c r="K14" s="78" t="s">
        <v>120</v>
      </c>
    </row>
    <row r="15" spans="1:11">
      <c r="A15" s="78" t="s">
        <v>168</v>
      </c>
      <c r="B15" s="78" t="s">
        <v>169</v>
      </c>
      <c r="C15" s="4" t="s">
        <v>108</v>
      </c>
      <c r="D15" s="4" t="s">
        <v>110</v>
      </c>
      <c r="E15" s="78" t="s">
        <v>109</v>
      </c>
      <c r="F15" s="43" t="s">
        <v>167</v>
      </c>
      <c r="G15" s="43">
        <v>4</v>
      </c>
      <c r="H15" s="43" t="str">
        <f t="shared" si="0"/>
        <v>Y</v>
      </c>
      <c r="I15" s="6"/>
      <c r="J15" s="6" t="s">
        <v>241</v>
      </c>
      <c r="K15" s="78" t="s">
        <v>168</v>
      </c>
    </row>
    <row r="16" spans="1:11">
      <c r="A16" s="78" t="s">
        <v>170</v>
      </c>
      <c r="B16" s="78" t="s">
        <v>171</v>
      </c>
      <c r="C16" s="4" t="s">
        <v>108</v>
      </c>
      <c r="D16" s="4" t="s">
        <v>110</v>
      </c>
      <c r="E16" s="78" t="s">
        <v>109</v>
      </c>
      <c r="F16" s="43" t="s">
        <v>167</v>
      </c>
      <c r="G16" s="43">
        <v>4</v>
      </c>
      <c r="H16" s="43" t="str">
        <f t="shared" si="0"/>
        <v>Y</v>
      </c>
      <c r="I16" s="6"/>
      <c r="J16" s="6" t="s">
        <v>242</v>
      </c>
      <c r="K16" s="78" t="s">
        <v>170</v>
      </c>
    </row>
    <row r="17" spans="1:11">
      <c r="A17" s="78" t="s">
        <v>132</v>
      </c>
      <c r="B17" s="78" t="s">
        <v>172</v>
      </c>
      <c r="C17" s="4" t="s">
        <v>108</v>
      </c>
      <c r="D17" s="4" t="s">
        <v>110</v>
      </c>
      <c r="E17" s="78" t="s">
        <v>109</v>
      </c>
      <c r="F17" s="43" t="s">
        <v>167</v>
      </c>
      <c r="G17" s="43">
        <v>4</v>
      </c>
      <c r="H17" s="43" t="str">
        <f t="shared" si="0"/>
        <v>Y</v>
      </c>
      <c r="I17" s="6"/>
      <c r="J17" s="6" t="s">
        <v>243</v>
      </c>
      <c r="K17" s="78" t="s">
        <v>132</v>
      </c>
    </row>
    <row r="18" spans="1:11">
      <c r="A18" s="78" t="s">
        <v>128</v>
      </c>
      <c r="B18" s="78" t="s">
        <v>173</v>
      </c>
      <c r="C18" s="4" t="s">
        <v>108</v>
      </c>
      <c r="D18" s="4" t="s">
        <v>110</v>
      </c>
      <c r="E18" s="78" t="s">
        <v>109</v>
      </c>
      <c r="F18" s="43" t="s">
        <v>167</v>
      </c>
      <c r="G18" s="43">
        <v>4</v>
      </c>
      <c r="H18" s="43" t="str">
        <f t="shared" si="0"/>
        <v>Y</v>
      </c>
      <c r="I18" s="6"/>
      <c r="J18" s="6" t="s">
        <v>233</v>
      </c>
      <c r="K18" s="78" t="s">
        <v>128</v>
      </c>
    </row>
    <row r="19" spans="1:11">
      <c r="A19" s="78" t="s">
        <v>174</v>
      </c>
      <c r="B19" s="78" t="s">
        <v>175</v>
      </c>
      <c r="C19" s="4" t="s">
        <v>108</v>
      </c>
      <c r="D19" s="4" t="s">
        <v>110</v>
      </c>
      <c r="E19" s="78" t="s">
        <v>109</v>
      </c>
      <c r="F19" s="43" t="s">
        <v>167</v>
      </c>
      <c r="G19" s="43">
        <v>4</v>
      </c>
      <c r="H19" s="43" t="str">
        <f t="shared" si="0"/>
        <v>Y</v>
      </c>
      <c r="I19" s="6"/>
      <c r="J19" s="6" t="s">
        <v>244</v>
      </c>
      <c r="K19" s="78" t="s">
        <v>174</v>
      </c>
    </row>
    <row r="20" spans="1:11">
      <c r="A20" s="78" t="s">
        <v>176</v>
      </c>
      <c r="B20" s="78" t="s">
        <v>177</v>
      </c>
      <c r="C20" s="4" t="s">
        <v>108</v>
      </c>
      <c r="D20" s="4" t="s">
        <v>110</v>
      </c>
      <c r="E20" s="78" t="s">
        <v>109</v>
      </c>
      <c r="F20" s="43" t="s">
        <v>167</v>
      </c>
      <c r="G20" s="43">
        <v>4</v>
      </c>
      <c r="H20" s="43" t="str">
        <f t="shared" si="0"/>
        <v>Y</v>
      </c>
      <c r="I20" s="6"/>
      <c r="J20" s="6" t="s">
        <v>245</v>
      </c>
      <c r="K20" s="78" t="s">
        <v>176</v>
      </c>
    </row>
    <row r="21" spans="1:11">
      <c r="A21" s="78" t="s">
        <v>125</v>
      </c>
      <c r="B21" s="78" t="s">
        <v>178</v>
      </c>
      <c r="C21" s="4" t="s">
        <v>108</v>
      </c>
      <c r="D21" s="4" t="s">
        <v>110</v>
      </c>
      <c r="E21" s="78" t="s">
        <v>109</v>
      </c>
      <c r="F21" s="43" t="s">
        <v>167</v>
      </c>
      <c r="G21" s="43">
        <v>4</v>
      </c>
      <c r="H21" s="43" t="str">
        <f t="shared" si="0"/>
        <v>Y</v>
      </c>
      <c r="I21" s="6"/>
      <c r="J21" s="6" t="s">
        <v>230</v>
      </c>
      <c r="K21" s="78" t="s">
        <v>125</v>
      </c>
    </row>
    <row r="22" spans="1:11">
      <c r="A22" s="78" t="s">
        <v>179</v>
      </c>
      <c r="B22" s="78" t="s">
        <v>180</v>
      </c>
      <c r="C22" s="4" t="s">
        <v>108</v>
      </c>
      <c r="D22" s="4" t="s">
        <v>110</v>
      </c>
      <c r="E22" s="78" t="s">
        <v>109</v>
      </c>
      <c r="F22" s="43" t="s">
        <v>167</v>
      </c>
      <c r="G22" s="43">
        <v>4</v>
      </c>
      <c r="H22" s="43" t="str">
        <f t="shared" si="0"/>
        <v>Y</v>
      </c>
      <c r="I22" s="6"/>
      <c r="J22" s="6" t="s">
        <v>246</v>
      </c>
      <c r="K22" s="78" t="s">
        <v>179</v>
      </c>
    </row>
    <row r="23" spans="1:11">
      <c r="A23" s="78" t="s">
        <v>181</v>
      </c>
      <c r="B23" s="78" t="s">
        <v>182</v>
      </c>
      <c r="C23" s="4" t="s">
        <v>108</v>
      </c>
      <c r="D23" s="4" t="s">
        <v>110</v>
      </c>
      <c r="E23" s="78" t="s">
        <v>109</v>
      </c>
      <c r="F23" s="43" t="s">
        <v>167</v>
      </c>
      <c r="G23" s="43">
        <v>4</v>
      </c>
      <c r="H23" s="43" t="str">
        <f t="shared" si="0"/>
        <v>Y</v>
      </c>
      <c r="I23" s="6"/>
      <c r="J23" s="6" t="s">
        <v>247</v>
      </c>
      <c r="K23" s="78" t="s">
        <v>181</v>
      </c>
    </row>
    <row r="24" spans="1:11">
      <c r="A24" s="78" t="s">
        <v>183</v>
      </c>
      <c r="B24" s="78" t="s">
        <v>184</v>
      </c>
      <c r="C24" s="4" t="s">
        <v>108</v>
      </c>
      <c r="D24" s="4" t="s">
        <v>110</v>
      </c>
      <c r="E24" s="78" t="s">
        <v>109</v>
      </c>
      <c r="F24" s="43" t="s">
        <v>167</v>
      </c>
      <c r="G24" s="43">
        <v>4</v>
      </c>
      <c r="H24" s="43" t="str">
        <f t="shared" si="0"/>
        <v>Y</v>
      </c>
      <c r="I24" s="6"/>
      <c r="J24" s="6" t="s">
        <v>248</v>
      </c>
      <c r="K24" s="78" t="s">
        <v>183</v>
      </c>
    </row>
    <row r="25" spans="1:11">
      <c r="A25" s="78" t="s">
        <v>224</v>
      </c>
      <c r="B25" s="78" t="s">
        <v>185</v>
      </c>
      <c r="C25" s="4" t="s">
        <v>108</v>
      </c>
      <c r="D25" s="4" t="s">
        <v>110</v>
      </c>
      <c r="E25" s="78" t="s">
        <v>109</v>
      </c>
      <c r="F25" s="43" t="s">
        <v>167</v>
      </c>
      <c r="G25" s="43">
        <v>4</v>
      </c>
      <c r="H25" s="43" t="str">
        <f t="shared" si="0"/>
        <v>Y</v>
      </c>
      <c r="I25" s="6"/>
      <c r="J25" s="6" t="s">
        <v>249</v>
      </c>
      <c r="K25" s="78" t="s">
        <v>224</v>
      </c>
    </row>
    <row r="26" spans="1:11">
      <c r="A26" s="78" t="s">
        <v>186</v>
      </c>
      <c r="B26" s="78" t="s">
        <v>187</v>
      </c>
      <c r="C26" s="4" t="s">
        <v>108</v>
      </c>
      <c r="D26" s="4" t="s">
        <v>110</v>
      </c>
      <c r="E26" s="78" t="s">
        <v>109</v>
      </c>
      <c r="F26" s="43" t="s">
        <v>167</v>
      </c>
      <c r="G26" s="43">
        <v>4</v>
      </c>
      <c r="H26" s="43" t="str">
        <f t="shared" si="0"/>
        <v>Y</v>
      </c>
      <c r="I26" s="6"/>
      <c r="J26" s="6" t="s">
        <v>250</v>
      </c>
      <c r="K26" s="78" t="s">
        <v>186</v>
      </c>
    </row>
    <row r="27" spans="1:11">
      <c r="A27" s="78" t="s">
        <v>188</v>
      </c>
      <c r="B27" s="78" t="s">
        <v>189</v>
      </c>
      <c r="C27" s="4" t="s">
        <v>108</v>
      </c>
      <c r="D27" s="4" t="s">
        <v>110</v>
      </c>
      <c r="E27" s="78" t="s">
        <v>109</v>
      </c>
      <c r="F27" s="43" t="s">
        <v>167</v>
      </c>
      <c r="G27" s="43">
        <v>4</v>
      </c>
      <c r="H27" s="43" t="str">
        <f t="shared" si="0"/>
        <v>Y</v>
      </c>
      <c r="I27" s="6"/>
      <c r="J27" s="6" t="s">
        <v>251</v>
      </c>
      <c r="K27" s="78" t="s">
        <v>188</v>
      </c>
    </row>
    <row r="28" spans="1:11">
      <c r="A28" s="78" t="s">
        <v>190</v>
      </c>
      <c r="B28" s="78" t="s">
        <v>191</v>
      </c>
      <c r="C28" s="4" t="s">
        <v>108</v>
      </c>
      <c r="D28" s="4" t="s">
        <v>110</v>
      </c>
      <c r="E28" s="78" t="s">
        <v>192</v>
      </c>
      <c r="F28" s="43" t="s">
        <v>193</v>
      </c>
      <c r="G28" s="43">
        <v>5</v>
      </c>
      <c r="H28" s="43" t="str">
        <f t="shared" si="0"/>
        <v>Y</v>
      </c>
      <c r="I28" s="6"/>
      <c r="J28" s="6" t="s">
        <v>252</v>
      </c>
      <c r="K28" s="78" t="s">
        <v>190</v>
      </c>
    </row>
    <row r="29" spans="1:11">
      <c r="A29" s="78" t="s">
        <v>194</v>
      </c>
      <c r="B29" s="78" t="s">
        <v>195</v>
      </c>
      <c r="C29" s="4" t="s">
        <v>108</v>
      </c>
      <c r="D29" s="4" t="s">
        <v>110</v>
      </c>
      <c r="E29" s="78" t="s">
        <v>192</v>
      </c>
      <c r="F29" s="43" t="s">
        <v>193</v>
      </c>
      <c r="G29" s="43">
        <v>5</v>
      </c>
      <c r="H29" s="43" t="str">
        <f t="shared" si="0"/>
        <v>Y</v>
      </c>
      <c r="I29" s="6"/>
      <c r="J29" s="6" t="s">
        <v>253</v>
      </c>
      <c r="K29" s="78" t="s">
        <v>194</v>
      </c>
    </row>
    <row r="30" spans="1:11">
      <c r="A30" s="78" t="s">
        <v>196</v>
      </c>
      <c r="B30" s="78" t="s">
        <v>197</v>
      </c>
      <c r="C30" s="4" t="s">
        <v>108</v>
      </c>
      <c r="D30" s="4" t="s">
        <v>110</v>
      </c>
      <c r="E30" s="78" t="s">
        <v>192</v>
      </c>
      <c r="F30" s="43" t="s">
        <v>193</v>
      </c>
      <c r="G30" s="43">
        <v>5</v>
      </c>
      <c r="H30" s="43" t="str">
        <f t="shared" si="0"/>
        <v>Y</v>
      </c>
      <c r="I30" s="6"/>
      <c r="J30" s="6" t="s">
        <v>254</v>
      </c>
      <c r="K30" s="78" t="s">
        <v>196</v>
      </c>
    </row>
    <row r="31" spans="1:11">
      <c r="A31" s="78" t="s">
        <v>198</v>
      </c>
      <c r="B31" s="78" t="s">
        <v>199</v>
      </c>
      <c r="C31" s="4" t="s">
        <v>108</v>
      </c>
      <c r="D31" s="4" t="s">
        <v>110</v>
      </c>
      <c r="E31" s="78" t="s">
        <v>192</v>
      </c>
      <c r="F31" s="43" t="s">
        <v>193</v>
      </c>
      <c r="G31" s="43">
        <v>5</v>
      </c>
      <c r="H31" s="43" t="str">
        <f t="shared" si="0"/>
        <v>Y</v>
      </c>
      <c r="I31" s="6"/>
      <c r="J31" s="6" t="s">
        <v>255</v>
      </c>
      <c r="K31" s="78" t="s">
        <v>198</v>
      </c>
    </row>
    <row r="32" spans="1:11">
      <c r="A32" s="78" t="s">
        <v>200</v>
      </c>
      <c r="B32" s="78" t="s">
        <v>201</v>
      </c>
      <c r="C32" s="4" t="s">
        <v>108</v>
      </c>
      <c r="D32" s="4" t="s">
        <v>110</v>
      </c>
      <c r="E32" s="78" t="s">
        <v>192</v>
      </c>
      <c r="F32" s="43" t="s">
        <v>193</v>
      </c>
      <c r="G32" s="43">
        <v>5</v>
      </c>
      <c r="H32" s="43" t="str">
        <f t="shared" si="0"/>
        <v>Y</v>
      </c>
      <c r="I32" s="6"/>
      <c r="J32" s="6" t="s">
        <v>256</v>
      </c>
      <c r="K32" s="78" t="s">
        <v>200</v>
      </c>
    </row>
    <row r="33" spans="1:11">
      <c r="A33" s="78" t="s">
        <v>202</v>
      </c>
      <c r="B33" s="78" t="s">
        <v>203</v>
      </c>
      <c r="C33" s="4" t="s">
        <v>108</v>
      </c>
      <c r="D33" s="4" t="s">
        <v>110</v>
      </c>
      <c r="E33" s="78" t="s">
        <v>192</v>
      </c>
      <c r="F33" s="43" t="s">
        <v>193</v>
      </c>
      <c r="G33" s="43">
        <v>5</v>
      </c>
      <c r="H33" s="43" t="str">
        <f t="shared" si="0"/>
        <v>Y</v>
      </c>
      <c r="I33" s="6"/>
      <c r="J33" s="6" t="s">
        <v>257</v>
      </c>
      <c r="K33" s="78" t="s">
        <v>202</v>
      </c>
    </row>
    <row r="34" spans="1:11">
      <c r="A34" s="78" t="s">
        <v>204</v>
      </c>
      <c r="B34" s="78" t="s">
        <v>205</v>
      </c>
      <c r="C34" s="4" t="s">
        <v>108</v>
      </c>
      <c r="D34" s="4" t="s">
        <v>110</v>
      </c>
      <c r="E34" s="78" t="s">
        <v>192</v>
      </c>
      <c r="F34" s="43" t="s">
        <v>193</v>
      </c>
      <c r="G34" s="43">
        <v>5</v>
      </c>
      <c r="H34" s="43" t="str">
        <f t="shared" si="0"/>
        <v>Y</v>
      </c>
      <c r="I34" s="6"/>
      <c r="J34" s="6" t="s">
        <v>258</v>
      </c>
      <c r="K34" s="78" t="s">
        <v>204</v>
      </c>
    </row>
    <row r="35" spans="1:11">
      <c r="A35" s="78" t="s">
        <v>206</v>
      </c>
      <c r="B35" s="78" t="s">
        <v>207</v>
      </c>
      <c r="C35" s="4" t="s">
        <v>108</v>
      </c>
      <c r="D35" s="4" t="s">
        <v>110</v>
      </c>
      <c r="E35" s="78" t="s">
        <v>192</v>
      </c>
      <c r="F35" s="43" t="s">
        <v>193</v>
      </c>
      <c r="G35" s="43">
        <v>5</v>
      </c>
      <c r="H35" s="43" t="str">
        <f t="shared" si="0"/>
        <v>Y</v>
      </c>
      <c r="I35" s="6"/>
      <c r="J35" s="6" t="s">
        <v>259</v>
      </c>
      <c r="K35" s="78" t="s">
        <v>206</v>
      </c>
    </row>
    <row r="36" spans="1:11">
      <c r="A36" s="78" t="s">
        <v>208</v>
      </c>
      <c r="B36" s="78" t="s">
        <v>209</v>
      </c>
      <c r="C36" s="4" t="s">
        <v>108</v>
      </c>
      <c r="D36" s="4" t="s">
        <v>110</v>
      </c>
      <c r="E36" s="78" t="s">
        <v>192</v>
      </c>
      <c r="F36" s="43" t="s">
        <v>193</v>
      </c>
      <c r="G36" s="43">
        <v>5</v>
      </c>
      <c r="H36" s="43" t="str">
        <f t="shared" si="0"/>
        <v>Y</v>
      </c>
      <c r="I36" s="6"/>
      <c r="J36" s="6" t="s">
        <v>260</v>
      </c>
      <c r="K36" s="78" t="s">
        <v>208</v>
      </c>
    </row>
    <row r="37" spans="1:11">
      <c r="A37" s="78" t="s">
        <v>210</v>
      </c>
      <c r="B37" s="78" t="s">
        <v>211</v>
      </c>
      <c r="C37" s="4" t="s">
        <v>108</v>
      </c>
      <c r="D37" s="4" t="s">
        <v>110</v>
      </c>
      <c r="E37" s="78" t="s">
        <v>192</v>
      </c>
      <c r="F37" s="43" t="s">
        <v>193</v>
      </c>
      <c r="G37" s="43">
        <v>5</v>
      </c>
      <c r="H37" s="43" t="str">
        <f t="shared" si="0"/>
        <v>Y</v>
      </c>
      <c r="I37" s="6"/>
      <c r="J37" s="6" t="s">
        <v>261</v>
      </c>
      <c r="K37" s="78" t="s">
        <v>210</v>
      </c>
    </row>
    <row r="38" spans="1:11">
      <c r="A38" s="78" t="s">
        <v>212</v>
      </c>
      <c r="B38" s="78" t="s">
        <v>213</v>
      </c>
      <c r="C38" s="4" t="s">
        <v>108</v>
      </c>
      <c r="D38" s="4" t="s">
        <v>110</v>
      </c>
      <c r="E38" s="78" t="s">
        <v>192</v>
      </c>
      <c r="F38" s="43" t="s">
        <v>193</v>
      </c>
      <c r="G38" s="43">
        <v>5</v>
      </c>
      <c r="H38" s="43" t="str">
        <f t="shared" si="0"/>
        <v>Y</v>
      </c>
      <c r="I38" s="6"/>
      <c r="J38" s="6" t="s">
        <v>262</v>
      </c>
      <c r="K38" s="78" t="s">
        <v>212</v>
      </c>
    </row>
    <row r="39" spans="1:11">
      <c r="A39" s="78" t="s">
        <v>214</v>
      </c>
      <c r="B39" s="78" t="s">
        <v>215</v>
      </c>
      <c r="C39" s="4" t="s">
        <v>108</v>
      </c>
      <c r="D39" s="4" t="s">
        <v>110</v>
      </c>
      <c r="E39" s="78" t="s">
        <v>192</v>
      </c>
      <c r="F39" s="43" t="s">
        <v>193</v>
      </c>
      <c r="G39" s="43">
        <v>5</v>
      </c>
      <c r="H39" s="43" t="str">
        <f t="shared" si="0"/>
        <v>Y</v>
      </c>
      <c r="I39" s="6"/>
      <c r="J39" s="6" t="s">
        <v>263</v>
      </c>
      <c r="K39" s="78" t="s">
        <v>214</v>
      </c>
    </row>
    <row r="40" spans="1:11">
      <c r="A40" s="78" t="s">
        <v>130</v>
      </c>
      <c r="B40" s="78" t="s">
        <v>216</v>
      </c>
      <c r="C40" s="4" t="s">
        <v>108</v>
      </c>
      <c r="D40" s="4" t="s">
        <v>110</v>
      </c>
      <c r="E40" s="78" t="s">
        <v>192</v>
      </c>
      <c r="F40" s="43" t="s">
        <v>193</v>
      </c>
      <c r="G40" s="43">
        <v>5</v>
      </c>
      <c r="H40" s="43" t="str">
        <f t="shared" si="0"/>
        <v>Y</v>
      </c>
      <c r="I40" s="6"/>
      <c r="J40" s="6" t="s">
        <v>264</v>
      </c>
      <c r="K40" s="78" t="s">
        <v>130</v>
      </c>
    </row>
    <row r="41" spans="1:11">
      <c r="A41" s="78" t="s">
        <v>131</v>
      </c>
      <c r="B41" s="78" t="s">
        <v>217</v>
      </c>
      <c r="C41" s="4" t="s">
        <v>108</v>
      </c>
      <c r="D41" s="4" t="s">
        <v>110</v>
      </c>
      <c r="E41" s="78" t="s">
        <v>192</v>
      </c>
      <c r="F41" s="43" t="s">
        <v>193</v>
      </c>
      <c r="G41" s="43">
        <v>5</v>
      </c>
      <c r="H41" s="43" t="str">
        <f t="shared" si="0"/>
        <v>Y</v>
      </c>
      <c r="I41" s="6"/>
      <c r="J41" s="6" t="s">
        <v>265</v>
      </c>
      <c r="K41" s="78" t="s">
        <v>131</v>
      </c>
    </row>
    <row r="42" spans="1:11">
      <c r="A42" s="78" t="s">
        <v>218</v>
      </c>
      <c r="B42" s="78" t="s">
        <v>219</v>
      </c>
      <c r="C42" s="4" t="s">
        <v>108</v>
      </c>
      <c r="D42" s="4" t="s">
        <v>110</v>
      </c>
      <c r="E42" s="78" t="s">
        <v>192</v>
      </c>
      <c r="F42" s="43" t="s">
        <v>193</v>
      </c>
      <c r="G42" s="43">
        <v>5</v>
      </c>
      <c r="H42" s="43" t="str">
        <f t="shared" si="0"/>
        <v>Y</v>
      </c>
      <c r="I42" s="6"/>
      <c r="J42" s="6" t="s">
        <v>266</v>
      </c>
      <c r="K42" s="78" t="s">
        <v>218</v>
      </c>
    </row>
    <row r="43" spans="1:11">
      <c r="A43" s="6" t="s">
        <v>54</v>
      </c>
      <c r="B43" s="4" t="s">
        <v>267</v>
      </c>
      <c r="C43" s="4" t="s">
        <v>108</v>
      </c>
      <c r="D43" s="4" t="s">
        <v>54</v>
      </c>
      <c r="E43" s="6" t="s">
        <v>54</v>
      </c>
      <c r="F43" s="43" t="s">
        <v>268</v>
      </c>
      <c r="G43" s="43">
        <v>0</v>
      </c>
      <c r="H43" s="43" t="s">
        <v>269</v>
      </c>
      <c r="I43" s="6"/>
      <c r="J43" s="79" t="s">
        <v>270</v>
      </c>
      <c r="K43" s="6" t="s">
        <v>54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V315"/>
  <sheetViews>
    <sheetView zoomScaleNormal="100" workbookViewId="0">
      <selection activeCell="D21" sqref="D21"/>
    </sheetView>
  </sheetViews>
  <sheetFormatPr baseColWidth="10" defaultColWidth="9" defaultRowHeight="15"/>
  <cols>
    <col min="1" max="1" width="14.83203125" style="1" customWidth="1"/>
    <col min="2" max="2" width="21.33203125" style="1" customWidth="1"/>
    <col min="3" max="3" width="16.33203125" style="1" customWidth="1"/>
    <col min="4" max="4" width="14.1640625" style="1" customWidth="1"/>
    <col min="5" max="5" width="13.5" style="1" customWidth="1"/>
    <col min="6" max="6" width="15.6640625" style="1" customWidth="1"/>
    <col min="7" max="7" width="12.83203125" style="1" customWidth="1"/>
    <col min="8" max="8" width="17.1640625" style="1" customWidth="1"/>
    <col min="9" max="9" width="16.6640625" style="1" customWidth="1"/>
    <col min="10" max="10" width="10.1640625" style="1" customWidth="1"/>
    <col min="11" max="11" width="15.6640625" style="1" customWidth="1"/>
    <col min="12" max="12" width="18" style="1" customWidth="1"/>
    <col min="13" max="13" width="11.83203125" style="21" bestFit="1" customWidth="1"/>
    <col min="14" max="14" width="10.1640625" style="21" customWidth="1"/>
    <col min="15" max="15" width="11.1640625" style="21" bestFit="1" customWidth="1"/>
    <col min="16" max="16" width="14.83203125" style="21" customWidth="1"/>
    <col min="17" max="17" width="14.33203125" style="21" customWidth="1"/>
    <col min="18" max="18" width="12.83203125" style="21" customWidth="1"/>
    <col min="19" max="19" width="13.1640625" style="21" customWidth="1"/>
    <col min="20" max="20" width="12.1640625" style="20" customWidth="1"/>
    <col min="21" max="16384" width="9" style="20"/>
  </cols>
  <sheetData>
    <row r="1" spans="1:22" s="44" customFormat="1" ht="22.5" customHeight="1">
      <c r="A1" s="55" t="s">
        <v>52</v>
      </c>
      <c r="B1" s="56" t="s">
        <v>221</v>
      </c>
      <c r="C1" s="55" t="s">
        <v>14</v>
      </c>
      <c r="D1" s="55" t="s">
        <v>15</v>
      </c>
      <c r="E1" s="61" t="s">
        <v>2</v>
      </c>
      <c r="F1" s="62" t="s">
        <v>19</v>
      </c>
      <c r="G1" s="63" t="s">
        <v>3</v>
      </c>
      <c r="H1" s="64" t="s">
        <v>41</v>
      </c>
      <c r="I1" s="64" t="s">
        <v>42</v>
      </c>
      <c r="J1" s="12"/>
      <c r="L1" s="45"/>
      <c r="M1" s="45"/>
      <c r="N1" s="45"/>
      <c r="O1" s="45"/>
      <c r="P1" s="45"/>
      <c r="Q1" s="45"/>
      <c r="R1" s="45"/>
    </row>
    <row r="2" spans="1:22" s="1" customFormat="1">
      <c r="A2" s="9" t="s">
        <v>48</v>
      </c>
      <c r="B2" s="41" t="s">
        <v>116</v>
      </c>
      <c r="C2" s="11">
        <v>0.2</v>
      </c>
      <c r="D2" s="24">
        <v>1.3</v>
      </c>
      <c r="E2" s="24">
        <v>2.65</v>
      </c>
      <c r="F2" s="10">
        <v>0.24</v>
      </c>
      <c r="G2" s="18"/>
      <c r="H2" s="19"/>
      <c r="I2" s="19"/>
      <c r="J2" s="15"/>
      <c r="L2" s="23"/>
      <c r="M2" s="23"/>
      <c r="N2" s="23"/>
      <c r="O2" s="23"/>
      <c r="P2" s="23"/>
      <c r="Q2" s="23"/>
      <c r="R2" s="23"/>
    </row>
    <row r="3" spans="1:22" s="1" customFormat="1">
      <c r="M3" s="23"/>
      <c r="N3" s="23"/>
      <c r="O3" s="23"/>
      <c r="P3" s="23"/>
      <c r="Q3" s="23"/>
      <c r="R3" s="23"/>
      <c r="S3" s="23"/>
    </row>
    <row r="4" spans="1:22" s="1" customFormat="1" ht="18">
      <c r="A4" s="65" t="s">
        <v>50</v>
      </c>
      <c r="B4" s="67" t="s">
        <v>274</v>
      </c>
      <c r="C4" s="67" t="s">
        <v>275</v>
      </c>
      <c r="D4" s="67" t="s">
        <v>276</v>
      </c>
      <c r="E4" s="67" t="s">
        <v>277</v>
      </c>
      <c r="F4" s="67" t="s">
        <v>278</v>
      </c>
      <c r="G4" s="67" t="s">
        <v>279</v>
      </c>
      <c r="H4" s="67"/>
      <c r="I4" s="67"/>
      <c r="J4" s="67"/>
      <c r="K4" s="92" t="s">
        <v>68</v>
      </c>
      <c r="L4" s="92" t="s">
        <v>69</v>
      </c>
      <c r="M4" s="92" t="s">
        <v>70</v>
      </c>
      <c r="N4" s="94" t="s">
        <v>0</v>
      </c>
      <c r="O4" s="89" t="s">
        <v>29</v>
      </c>
      <c r="P4" s="89"/>
      <c r="Q4" s="89"/>
      <c r="R4" s="89" t="s">
        <v>32</v>
      </c>
      <c r="S4" s="89"/>
      <c r="T4" s="89"/>
      <c r="U4" s="89"/>
      <c r="V4" s="90" t="s">
        <v>71</v>
      </c>
    </row>
    <row r="5" spans="1:22" s="1" customFormat="1" ht="54">
      <c r="A5" s="66" t="s">
        <v>51</v>
      </c>
      <c r="B5" s="67">
        <v>5</v>
      </c>
      <c r="C5" s="67">
        <v>4</v>
      </c>
      <c r="D5" s="67">
        <v>3</v>
      </c>
      <c r="E5" s="67">
        <v>2</v>
      </c>
      <c r="F5" s="67">
        <v>1</v>
      </c>
      <c r="G5" s="67">
        <v>0</v>
      </c>
      <c r="H5" s="67"/>
      <c r="I5" s="67"/>
      <c r="J5" s="67"/>
      <c r="K5" s="93"/>
      <c r="L5" s="93"/>
      <c r="M5" s="93"/>
      <c r="N5" s="95"/>
      <c r="O5" s="34" t="s">
        <v>16</v>
      </c>
      <c r="P5" s="34" t="s">
        <v>17</v>
      </c>
      <c r="Q5" s="34" t="s">
        <v>1</v>
      </c>
      <c r="R5" s="34" t="s">
        <v>28</v>
      </c>
      <c r="S5" s="35" t="s">
        <v>33</v>
      </c>
      <c r="T5" s="35" t="s">
        <v>34</v>
      </c>
      <c r="U5" s="35" t="s">
        <v>35</v>
      </c>
      <c r="V5" s="91"/>
    </row>
    <row r="6" spans="1:22" s="1" customFormat="1" ht="17">
      <c r="A6" s="3">
        <v>44319</v>
      </c>
      <c r="B6" s="31">
        <f>IF(ISBLANK($A6),"",SUMIFS('MP내역(안정)'!$G:$G,'MP내역(안정)'!$A:$A,$A6,'MP내역(안정)'!$D:$D,B$4,'MP내역(안정)'!$E:$E,B$5))</f>
        <v>0</v>
      </c>
      <c r="C6" s="31">
        <f>IF(ISBLANK($A6),"",SUMIFS('MP내역(안정)'!$G:$G,'MP내역(안정)'!$A:$A,$A6,'MP내역(안정)'!$D:$D,C$4,'MP내역(안정)'!$E:$E,C$5))</f>
        <v>9.9999999999999992E-2</v>
      </c>
      <c r="D6" s="31">
        <f>IF(ISBLANK($A6),"",SUMIFS('MP내역(안정)'!$G:$G,'MP내역(안정)'!$A:$A,$A6,'MP내역(안정)'!$D:$D,D$4,'MP내역(안정)'!$E:$E,D$5))</f>
        <v>0.02</v>
      </c>
      <c r="E6" s="31">
        <f>IF(ISBLANK($A6),"",SUMIFS('MP내역(안정)'!$G:$G,'MP내역(안정)'!$A:$A,$A6,'MP내역(안정)'!$D:$D,E$4,'MP내역(안정)'!$E:$E,E$5))</f>
        <v>3.2783E-2</v>
      </c>
      <c r="F6" s="31">
        <f>IF(ISBLANK($A6),"",SUMIFS('MP내역(안정)'!$G:$G,'MP내역(안정)'!$A:$A,$A6,'MP내역(안정)'!$D:$D,F$4,'MP내역(안정)'!$E:$E,F$5))</f>
        <v>0.847217</v>
      </c>
      <c r="G6" s="31">
        <f>IF(ISBLANK($A6),"",SUMIFS('MP내역(안정)'!$G:$G,'MP내역(안정)'!$A:$A,$A6,'MP내역(안정)'!$D:$D,G$4,'MP내역(안정)'!$E:$E,G$5))</f>
        <v>0</v>
      </c>
      <c r="H6" s="31">
        <f>IF(ISBLANK($A6),"",SUMIFS('MP내역(안정)'!$G:$G,'MP내역(안정)'!$A:$A,$A6,'MP내역(안정)'!$D:$D,H$4,'MP내역(안정)'!$E:$E,H$5))</f>
        <v>0</v>
      </c>
      <c r="I6" s="31">
        <f>IF(ISBLANK($A6),"",SUMIFS('MP내역(안정)'!$G:$G,'MP내역(안정)'!$A:$A,$A6,'MP내역(안정)'!$D:$D,I$4,'MP내역(안정)'!$E:$E,I$5))</f>
        <v>0</v>
      </c>
      <c r="J6" s="31">
        <f>IF(ISBLANK($A6),"",SUMIFS('MP내역(안정)'!$G:$G,'MP내역(안정)'!$A:$A,$A6,'MP내역(안정)'!$D:$D,J$4,'MP내역(안정)'!$E:$E,J$5))</f>
        <v>0</v>
      </c>
      <c r="K6" s="31">
        <f>IF(ISBLANK(A6),"",SUM(B6:J6))</f>
        <v>1</v>
      </c>
      <c r="L6" s="31">
        <f>IF(ISBLANK(A6),"",SUMIFS('MP내역(안정)'!G:G,'MP내역(안정)'!A:A,'포트변경내역(안정)'!A6,'MP내역(안정)'!F:F,"Y"))</f>
        <v>9.9999999999999992E-2</v>
      </c>
      <c r="M6" s="38">
        <f>IF(ISBLANK(A6),"",SUMPRODUCT($B$5:$J$5,B6:J6))</f>
        <v>1.3727830000000001</v>
      </c>
      <c r="N6" s="16" t="s">
        <v>11</v>
      </c>
      <c r="O6" s="13" t="str">
        <f>IF(ISBLANK(L6),"",IF($C$2&gt;=L6,"O","X"))</f>
        <v>O</v>
      </c>
      <c r="P6" s="13" t="str">
        <f>IF(ISBLANK(M6),"",IF(AND($D$2&lt;=M6,M6&lt;=$E$2),"O","X"))</f>
        <v>O</v>
      </c>
      <c r="Q6" s="13" t="str">
        <f>IF(ISBLANK(A6),"",IFERROR(IF(M6&lt;VLOOKUP(A6,'포트변경내역(중립)'!A:M,13,0),"O","X"),""))</f>
        <v>O</v>
      </c>
      <c r="R6" s="13">
        <f>IF(ISBLANK(A6),"",COUNTIFS('MP내역(안정)'!$A:$A,A6)-COUNTIFS('MP내역(안정)'!$A:$A,A6,'MP내역(안정)'!$B:$B,"현금")-COUNTIFS('MP내역(안정)'!$A:$A,A6,'MP내역(안정)'!$B:$B,"예수금")-COUNTIFS('MP내역(안정)'!$A:$A,A6,'MP내역(안정)'!$B:$B,"예탁금")-COUNTIFS('MP내역(안정)'!$A:$A,A6,'MP내역(안정)'!$B:$B,"합계"))</f>
        <v>9</v>
      </c>
      <c r="S6" s="13" t="str">
        <f>IF(ISBLANK(A6),"",IF(COUNTIFS('MP내역(안정)'!A:A,A6,'MP내역(안정)'!G:G,"&gt;"&amp;$F$2,'MP내역(안정)'!D:D,"&lt;&gt;"&amp;$H$2,'MP내역(안정)'!D:D,"&lt;&gt;"&amp;$I$2,'MP내역(안정)'!B:B,"&lt;&gt;현금",'MP내역(안정)'!B:B,"&lt;&gt;합계")=0,"O","X"))</f>
        <v>O</v>
      </c>
      <c r="T6" s="13" t="str">
        <f>IF(ISBLANK(A6),"",IF(AND(ABS(L6-SUMIFS('MP내역(안정)'!G:G,'MP내역(안정)'!A:A,A6,'MP내역(안정)'!F:F,"Y"))&lt;0.001,ABS(K6-SUMIFS('MP내역(안정)'!G:G,'MP내역(안정)'!A:A,A6,'MP내역(안정)'!B:B,"&lt;&gt;합계"))&lt;0.001),"O","X"))</f>
        <v>O</v>
      </c>
      <c r="U6" s="13" t="str">
        <f>IF(ISBLANK(A6),"",IF(COUNTIFS('MP내역(안정)'!A:A,A6,'MP내역(안정)'!H:H,"X")=0,"O","X"))</f>
        <v>O</v>
      </c>
      <c r="V6" s="36"/>
    </row>
    <row r="7" spans="1:22" ht="17">
      <c r="A7" s="3">
        <v>44349</v>
      </c>
      <c r="B7" s="31">
        <f>IF(ISBLANK($A7),"",SUMIFS('MP내역(안정)'!$G:$G,'MP내역(안정)'!$A:$A,$A7,'MP내역(안정)'!$D:$D,B$4,'MP내역(안정)'!$E:$E,B$5))</f>
        <v>0</v>
      </c>
      <c r="C7" s="31">
        <f>IF(ISBLANK($A7),"",SUMIFS('MP내역(안정)'!$G:$G,'MP내역(안정)'!$A:$A,$A7,'MP내역(안정)'!$D:$D,C$4,'MP내역(안정)'!$E:$E,C$5))</f>
        <v>0.10000000000000005</v>
      </c>
      <c r="D7" s="31">
        <f>IF(ISBLANK($A7),"",SUMIFS('MP내역(안정)'!$G:$G,'MP내역(안정)'!$A:$A,$A7,'MP내역(안정)'!$D:$D,D$4,'MP내역(안정)'!$E:$E,D$5))</f>
        <v>0.02</v>
      </c>
      <c r="E7" s="31">
        <f>IF(ISBLANK($A7),"",SUMIFS('MP내역(안정)'!$G:$G,'MP내역(안정)'!$A:$A,$A7,'MP내역(안정)'!$D:$D,E$4,'MP내역(안정)'!$E:$E,E$5))</f>
        <v>7.3999999999999996E-2</v>
      </c>
      <c r="F7" s="31">
        <f>IF(ISBLANK($A7),"",SUMIFS('MP내역(안정)'!$G:$G,'MP내역(안정)'!$A:$A,$A7,'MP내역(안정)'!$D:$D,F$4,'MP내역(안정)'!$E:$E,F$5))</f>
        <v>0.80599999999999994</v>
      </c>
      <c r="G7" s="31">
        <f>IF(ISBLANK($A7),"",SUMIFS('MP내역(안정)'!$G:$G,'MP내역(안정)'!$A:$A,$A7,'MP내역(안정)'!$D:$D,G$4,'MP내역(안정)'!$E:$E,G$5))</f>
        <v>0</v>
      </c>
      <c r="H7" s="31">
        <f>IF(ISBLANK($A7),"",SUMIFS('MP내역(안정)'!$G:$G,'MP내역(안정)'!$A:$A,$A7,'MP내역(안정)'!$D:$D,H$4,'MP내역(안정)'!$E:$E,H$5))</f>
        <v>0</v>
      </c>
      <c r="I7" s="31">
        <f>IF(ISBLANK($A7),"",SUMIFS('MP내역(안정)'!$G:$G,'MP내역(안정)'!$A:$A,$A7,'MP내역(안정)'!$D:$D,I$4,'MP내역(안정)'!$E:$E,I$5))</f>
        <v>0</v>
      </c>
      <c r="J7" s="31">
        <f>IF(ISBLANK($A7),"",SUMIFS('MP내역(안정)'!$G:$G,'MP내역(안정)'!$A:$A,$A7,'MP내역(안정)'!$D:$D,J$4,'MP내역(안정)'!$E:$E,J$5))</f>
        <v>0</v>
      </c>
      <c r="K7" s="31">
        <f>IF(ISBLANK(A7),"",SUM(B7:J7))</f>
        <v>1</v>
      </c>
      <c r="L7" s="31">
        <f>IF(ISBLANK(A7),"",SUMIFS('MP내역(안정)'!G:G,'MP내역(안정)'!A:A,'포트변경내역(안정)'!A7,'MP내역(안정)'!F:F,"Y"))</f>
        <v>0.10000000000000005</v>
      </c>
      <c r="M7" s="38">
        <f>IF(ISBLANK(A7),"",SUMPRODUCT($B$5:$J$5,B7:J7))</f>
        <v>1.4140000000000001</v>
      </c>
      <c r="N7" s="16" t="s">
        <v>304</v>
      </c>
      <c r="O7" s="13" t="str">
        <f>IF(ISBLANK(L7),"",IF($C$2&gt;=L7,"O","X"))</f>
        <v>O</v>
      </c>
      <c r="P7" s="13" t="str">
        <f>IF(ISBLANK(M7),"",IF(AND($D$2&lt;=M7,M7&lt;=$E$2),"O","X"))</f>
        <v>O</v>
      </c>
      <c r="Q7" s="13" t="str">
        <f>IF(ISBLANK(A7),"",IFERROR(IF(M7&lt;VLOOKUP(A7,'포트변경내역(중립)'!A:M,13,0),"O","X"),""))</f>
        <v>O</v>
      </c>
      <c r="R7" s="13">
        <f>IF(ISBLANK(A7),"",COUNTIFS('MP내역(안정)'!$A:$A,A7)-COUNTIFS('MP내역(안정)'!$A:$A,A7,'MP내역(안정)'!$B:$B,"현금")-COUNTIFS('MP내역(안정)'!$A:$A,A7,'MP내역(안정)'!$B:$B,"예수금")-COUNTIFS('MP내역(안정)'!$A:$A,A7,'MP내역(안정)'!$B:$B,"예탁금")-COUNTIFS('MP내역(안정)'!$A:$A,A7,'MP내역(안정)'!$B:$B,"합계"))</f>
        <v>9</v>
      </c>
      <c r="S7" s="13" t="str">
        <f>IF(ISBLANK(A7),"",IF(COUNTIFS('MP내역(안정)'!A:A,A7,'MP내역(안정)'!G:G,"&gt;"&amp;$F$2,'MP내역(안정)'!D:D,"&lt;&gt;"&amp;$H$2,'MP내역(안정)'!D:D,"&lt;&gt;"&amp;$I$2,'MP내역(안정)'!B:B,"&lt;&gt;현금",'MP내역(안정)'!B:B,"&lt;&gt;합계")=0,"O","X"))</f>
        <v>O</v>
      </c>
      <c r="T7" s="13" t="str">
        <f>IF(ISBLANK(A7),"",IF(AND(ABS(L7-SUMIFS('MP내역(안정)'!G:G,'MP내역(안정)'!A:A,A7,'MP내역(안정)'!F:F,"Y"))&lt;0.001,ABS(K7-SUMIFS('MP내역(안정)'!G:G,'MP내역(안정)'!A:A,A7,'MP내역(안정)'!B:B,"&lt;&gt;합계"))&lt;0.001),"O","X"))</f>
        <v>O</v>
      </c>
      <c r="U7" s="13" t="str">
        <f>IF(ISBLANK(A7),"",IF(COUNTIFS('MP내역(안정)'!A:A,A7,'MP내역(안정)'!H:H,"X")=0,"O","X"))</f>
        <v>O</v>
      </c>
    </row>
    <row r="8" spans="1:22">
      <c r="A8" s="20"/>
      <c r="B8" s="20"/>
      <c r="C8" s="20"/>
      <c r="D8" s="20"/>
      <c r="E8" s="20"/>
      <c r="F8" s="20"/>
      <c r="G8" s="20"/>
      <c r="H8" s="20"/>
      <c r="I8" s="20"/>
      <c r="J8" s="20"/>
      <c r="K8" s="20"/>
      <c r="L8" s="20"/>
      <c r="M8" s="20"/>
      <c r="N8" s="20"/>
      <c r="T8" s="21"/>
      <c r="U8" s="21"/>
    </row>
    <row r="9" spans="1:22">
      <c r="A9" s="20"/>
      <c r="B9" s="20"/>
      <c r="C9" s="20"/>
      <c r="D9" s="20"/>
      <c r="E9" s="20"/>
      <c r="F9" s="20"/>
      <c r="G9" s="20"/>
      <c r="H9" s="20"/>
      <c r="I9" s="20"/>
      <c r="J9" s="20"/>
      <c r="K9" s="20"/>
      <c r="L9" s="20"/>
    </row>
    <row r="10" spans="1:22">
      <c r="A10" s="20"/>
      <c r="B10" s="20"/>
      <c r="C10" s="20"/>
      <c r="D10" s="20"/>
      <c r="E10" s="20"/>
      <c r="F10" s="20"/>
      <c r="G10" s="20"/>
      <c r="H10" s="20"/>
      <c r="I10" s="20"/>
      <c r="J10" s="20"/>
      <c r="K10" s="20"/>
      <c r="L10" s="21"/>
      <c r="S10" s="20"/>
    </row>
    <row r="11" spans="1:22">
      <c r="A11" s="20"/>
      <c r="B11" s="20"/>
      <c r="C11" s="20"/>
      <c r="D11" s="20"/>
      <c r="E11" s="20"/>
      <c r="F11" s="20"/>
      <c r="G11" s="20"/>
      <c r="H11" s="20"/>
      <c r="I11" s="20"/>
      <c r="J11" s="20"/>
      <c r="K11" s="20"/>
      <c r="L11" s="21"/>
      <c r="S11" s="20"/>
    </row>
    <row r="12" spans="1:22">
      <c r="A12" s="20"/>
      <c r="B12" s="20"/>
      <c r="C12" s="20"/>
      <c r="D12" s="20"/>
      <c r="E12" s="20"/>
      <c r="F12" s="20"/>
      <c r="G12" s="20"/>
      <c r="H12" s="20"/>
      <c r="I12" s="20"/>
      <c r="J12" s="20"/>
      <c r="K12" s="20"/>
      <c r="L12" s="21"/>
      <c r="S12" s="20"/>
    </row>
    <row r="13" spans="1:22">
      <c r="A13" s="20"/>
      <c r="B13" s="20"/>
      <c r="C13" s="20"/>
      <c r="D13" s="20"/>
      <c r="E13" s="20"/>
      <c r="F13" s="20"/>
      <c r="G13" s="20"/>
      <c r="H13" s="20"/>
      <c r="I13" s="20"/>
      <c r="J13" s="20"/>
      <c r="K13" s="20"/>
      <c r="L13" s="21"/>
      <c r="S13" s="20"/>
    </row>
    <row r="14" spans="1:22">
      <c r="A14" s="20"/>
      <c r="B14" s="20"/>
      <c r="C14" s="20"/>
      <c r="D14" s="20"/>
      <c r="E14" s="20"/>
      <c r="F14" s="20"/>
      <c r="G14" s="20"/>
      <c r="H14" s="20"/>
      <c r="I14" s="20"/>
      <c r="J14" s="20"/>
      <c r="K14" s="20"/>
      <c r="L14" s="21"/>
      <c r="S14" s="20"/>
    </row>
    <row r="15" spans="1:22">
      <c r="A15" s="20"/>
      <c r="B15" s="20"/>
      <c r="C15" s="20"/>
      <c r="D15" s="20"/>
      <c r="E15" s="20"/>
      <c r="F15" s="20"/>
      <c r="G15" s="20"/>
      <c r="H15" s="20"/>
      <c r="I15" s="20"/>
      <c r="J15" s="20"/>
      <c r="K15" s="20"/>
      <c r="L15" s="21"/>
      <c r="S15" s="20"/>
    </row>
    <row r="16" spans="1:22">
      <c r="A16" s="20"/>
      <c r="B16" s="20"/>
      <c r="C16" s="20"/>
      <c r="D16" s="20"/>
      <c r="E16" s="20"/>
      <c r="F16" s="20"/>
      <c r="G16" s="20"/>
      <c r="H16" s="20"/>
      <c r="I16" s="20"/>
      <c r="J16" s="20"/>
      <c r="K16" s="20"/>
      <c r="L16" s="21" t="str">
        <f t="shared" ref="L16:L70" si="0">IF(I16="","",IF($C$2&gt;=I16,"O","X"))</f>
        <v/>
      </c>
      <c r="M16" s="21" t="str">
        <f t="shared" ref="M16:M70" si="1">IF(J16="","",IF(AND($D$2&lt;=J16,J16&lt;=$E$2),"O","X"))</f>
        <v/>
      </c>
      <c r="N16" s="21" t="str">
        <f>IF(A16="","",IFERROR(IF(J16&lt;VLOOKUP(A16,'포트변경내역(중립)'!A:J,10,0),"O","X"),""))</f>
        <v/>
      </c>
      <c r="O16" s="21" t="str">
        <f>IF(A16="","",COUNTIFS('MP내역(안정)'!$A:$A,A16)-COUNTIFS('MP내역(안정)'!$A:$A,A16,'MP내역(안정)'!$B:$B,"현금")-COUNTIFS('MP내역(안정)'!$A:$A,A16,'MP내역(안정)'!$B:$B,"예수금")-COUNTIFS('MP내역(안정)'!$A:$A,A16,'MP내역(안정)'!$B:$B,"예탁금")-COUNTIFS('MP내역(안정)'!$A:$A,A16,'MP내역(안정)'!$B:$B,"합계"))</f>
        <v/>
      </c>
      <c r="P16" s="21" t="str">
        <f>IF(A16="","",IF(COUNTIFS('MP내역(안정)'!A:A,A16,'MP내역(안정)'!G:G,"&gt;"&amp;$F$2,'MP내역(안정)'!D:D,"&lt;&gt;"&amp;$H$2,'MP내역(안정)'!D:D,"&lt;&gt;"&amp;$I$2,'MP내역(안정)'!B:B,"&lt;&gt;현금",'MP내역(안정)'!B:B,"&lt;&gt;합계")=0,"O","X"))</f>
        <v/>
      </c>
      <c r="Q16" s="21" t="str">
        <f>IF(A16="","",IF(AND(ABS(I16-SUMIFS('MP내역(안정)'!G:G,'MP내역(안정)'!A:A,A16,'MP내역(안정)'!F:F,"Y"))&lt;0.001,ABS(H16-SUMIFS('MP내역(안정)'!G:G,'MP내역(안정)'!A:A,A16,'MP내역(안정)'!B:B,"&lt;&gt;합계"))&lt;0.001),"O","X"))</f>
        <v/>
      </c>
      <c r="R16" s="21" t="str">
        <f>IF(A16="","",IF(COUNTIFS('MP내역(안정)'!A:A,A16,'MP내역(안정)'!H:H,"X")=0,"O","X"))</f>
        <v/>
      </c>
      <c r="S16" s="20"/>
    </row>
    <row r="17" spans="1:19">
      <c r="A17" s="20"/>
      <c r="B17" s="20"/>
      <c r="C17" s="20"/>
      <c r="D17" s="20"/>
      <c r="E17" s="20"/>
      <c r="F17" s="20"/>
      <c r="G17" s="20"/>
      <c r="H17" s="20"/>
      <c r="I17" s="20"/>
      <c r="J17" s="20"/>
      <c r="K17" s="20"/>
      <c r="L17" s="21" t="str">
        <f t="shared" si="0"/>
        <v/>
      </c>
      <c r="M17" s="21" t="str">
        <f t="shared" si="1"/>
        <v/>
      </c>
      <c r="N17" s="21" t="str">
        <f>IF(A17="","",IFERROR(IF(J17&lt;VLOOKUP(A17,'포트변경내역(중립)'!A:J,10,0),"O","X"),""))</f>
        <v/>
      </c>
      <c r="O17" s="21" t="str">
        <f>IF(A17="","",COUNTIFS('MP내역(안정)'!$A:$A,A17)-COUNTIFS('MP내역(안정)'!$A:$A,A17,'MP내역(안정)'!$B:$B,"현금")-COUNTIFS('MP내역(안정)'!$A:$A,A17,'MP내역(안정)'!$B:$B,"예수금")-COUNTIFS('MP내역(안정)'!$A:$A,A17,'MP내역(안정)'!$B:$B,"예탁금")-COUNTIFS('MP내역(안정)'!$A:$A,A17,'MP내역(안정)'!$B:$B,"합계"))</f>
        <v/>
      </c>
      <c r="P17" s="21" t="str">
        <f>IF(A17="","",IF(COUNTIFS('MP내역(안정)'!A:A,A17,'MP내역(안정)'!G:G,"&gt;"&amp;$F$2,'MP내역(안정)'!D:D,"&lt;&gt;"&amp;$H$2,'MP내역(안정)'!D:D,"&lt;&gt;"&amp;$I$2,'MP내역(안정)'!B:B,"&lt;&gt;현금",'MP내역(안정)'!B:B,"&lt;&gt;합계")=0,"O","X"))</f>
        <v/>
      </c>
      <c r="Q17" s="21" t="str">
        <f>IF(A17="","",IF(AND(ABS(I17-SUMIFS('MP내역(안정)'!G:G,'MP내역(안정)'!A:A,A17,'MP내역(안정)'!F:F,"Y"))&lt;0.001,ABS(H17-SUMIFS('MP내역(안정)'!G:G,'MP내역(안정)'!A:A,A17,'MP내역(안정)'!B:B,"&lt;&gt;합계"))&lt;0.001),"O","X"))</f>
        <v/>
      </c>
      <c r="R17" s="21" t="str">
        <f>IF(A17="","",IF(COUNTIFS('MP내역(안정)'!A:A,A17,'MP내역(안정)'!H:H,"X")=0,"O","X"))</f>
        <v/>
      </c>
      <c r="S17" s="20"/>
    </row>
    <row r="18" spans="1:19">
      <c r="A18" s="20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1" t="str">
        <f t="shared" si="0"/>
        <v/>
      </c>
      <c r="M18" s="21" t="str">
        <f t="shared" si="1"/>
        <v/>
      </c>
      <c r="N18" s="21" t="str">
        <f>IF(A18="","",IFERROR(IF(J18&lt;VLOOKUP(A18,'포트변경내역(중립)'!A:J,10,0),"O","X"),""))</f>
        <v/>
      </c>
      <c r="O18" s="21" t="str">
        <f>IF(A18="","",COUNTIFS('MP내역(안정)'!$A:$A,A18)-COUNTIFS('MP내역(안정)'!$A:$A,A18,'MP내역(안정)'!$B:$B,"현금")-COUNTIFS('MP내역(안정)'!$A:$A,A18,'MP내역(안정)'!$B:$B,"예수금")-COUNTIFS('MP내역(안정)'!$A:$A,A18,'MP내역(안정)'!$B:$B,"예탁금")-COUNTIFS('MP내역(안정)'!$A:$A,A18,'MP내역(안정)'!$B:$B,"합계"))</f>
        <v/>
      </c>
      <c r="P18" s="21" t="str">
        <f>IF(A18="","",IF(COUNTIFS('MP내역(안정)'!A:A,A18,'MP내역(안정)'!G:G,"&gt;"&amp;$F$2,'MP내역(안정)'!D:D,"&lt;&gt;"&amp;$H$2,'MP내역(안정)'!D:D,"&lt;&gt;"&amp;$I$2,'MP내역(안정)'!B:B,"&lt;&gt;현금",'MP내역(안정)'!B:B,"&lt;&gt;합계")=0,"O","X"))</f>
        <v/>
      </c>
      <c r="Q18" s="21" t="str">
        <f>IF(A18="","",IF(AND(ABS(I18-SUMIFS('MP내역(안정)'!G:G,'MP내역(안정)'!A:A,A18,'MP내역(안정)'!F:F,"Y"))&lt;0.001,ABS(H18-SUMIFS('MP내역(안정)'!G:G,'MP내역(안정)'!A:A,A18,'MP내역(안정)'!B:B,"&lt;&gt;합계"))&lt;0.001),"O","X"))</f>
        <v/>
      </c>
      <c r="R18" s="21" t="str">
        <f>IF(A18="","",IF(COUNTIFS('MP내역(안정)'!A:A,A18,'MP내역(안정)'!H:H,"X")=0,"O","X"))</f>
        <v/>
      </c>
      <c r="S18" s="20"/>
    </row>
    <row r="19" spans="1:19">
      <c r="A19" s="20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1" t="str">
        <f t="shared" si="0"/>
        <v/>
      </c>
      <c r="M19" s="21" t="str">
        <f t="shared" si="1"/>
        <v/>
      </c>
      <c r="N19" s="21" t="str">
        <f>IF(A19="","",IFERROR(IF(J19&lt;VLOOKUP(A19,'포트변경내역(중립)'!A:J,10,0),"O","X"),""))</f>
        <v/>
      </c>
      <c r="O19" s="21" t="str">
        <f>IF(A19="","",COUNTIFS('MP내역(안정)'!$A:$A,A19)-COUNTIFS('MP내역(안정)'!$A:$A,A19,'MP내역(안정)'!$B:$B,"현금")-COUNTIFS('MP내역(안정)'!$A:$A,A19,'MP내역(안정)'!$B:$B,"예수금")-COUNTIFS('MP내역(안정)'!$A:$A,A19,'MP내역(안정)'!$B:$B,"예탁금")-COUNTIFS('MP내역(안정)'!$A:$A,A19,'MP내역(안정)'!$B:$B,"합계"))</f>
        <v/>
      </c>
      <c r="P19" s="21" t="str">
        <f>IF(A19="","",IF(COUNTIFS('MP내역(안정)'!A:A,A19,'MP내역(안정)'!G:G,"&gt;"&amp;$F$2,'MP내역(안정)'!D:D,"&lt;&gt;"&amp;$H$2,'MP내역(안정)'!D:D,"&lt;&gt;"&amp;$I$2,'MP내역(안정)'!B:B,"&lt;&gt;현금",'MP내역(안정)'!B:B,"&lt;&gt;합계")=0,"O","X"))</f>
        <v/>
      </c>
      <c r="Q19" s="21" t="str">
        <f>IF(A19="","",IF(AND(ABS(I19-SUMIFS('MP내역(안정)'!G:G,'MP내역(안정)'!A:A,A19,'MP내역(안정)'!F:F,"Y"))&lt;0.001,ABS(H19-SUMIFS('MP내역(안정)'!G:G,'MP내역(안정)'!A:A,A19,'MP내역(안정)'!B:B,"&lt;&gt;합계"))&lt;0.001),"O","X"))</f>
        <v/>
      </c>
      <c r="R19" s="21" t="str">
        <f>IF(A19="","",IF(COUNTIFS('MP내역(안정)'!A:A,A19,'MP내역(안정)'!H:H,"X")=0,"O","X"))</f>
        <v/>
      </c>
      <c r="S19" s="20"/>
    </row>
    <row r="20" spans="1:19">
      <c r="A20" s="20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1" t="str">
        <f t="shared" si="0"/>
        <v/>
      </c>
      <c r="M20" s="21" t="str">
        <f t="shared" si="1"/>
        <v/>
      </c>
      <c r="N20" s="21" t="str">
        <f>IF(A20="","",IFERROR(IF(J20&lt;VLOOKUP(A20,'포트변경내역(중립)'!A:J,10,0),"O","X"),""))</f>
        <v/>
      </c>
      <c r="O20" s="21" t="str">
        <f>IF(A20="","",COUNTIFS('MP내역(안정)'!$A:$A,A20)-COUNTIFS('MP내역(안정)'!$A:$A,A20,'MP내역(안정)'!$B:$B,"현금")-COUNTIFS('MP내역(안정)'!$A:$A,A20,'MP내역(안정)'!$B:$B,"예수금")-COUNTIFS('MP내역(안정)'!$A:$A,A20,'MP내역(안정)'!$B:$B,"예탁금")-COUNTIFS('MP내역(안정)'!$A:$A,A20,'MP내역(안정)'!$B:$B,"합계"))</f>
        <v/>
      </c>
      <c r="P20" s="21" t="str">
        <f>IF(A20="","",IF(COUNTIFS('MP내역(안정)'!A:A,A20,'MP내역(안정)'!G:G,"&gt;"&amp;$F$2,'MP내역(안정)'!D:D,"&lt;&gt;"&amp;$H$2,'MP내역(안정)'!D:D,"&lt;&gt;"&amp;$I$2,'MP내역(안정)'!B:B,"&lt;&gt;현금",'MP내역(안정)'!B:B,"&lt;&gt;합계")=0,"O","X"))</f>
        <v/>
      </c>
      <c r="Q20" s="21" t="str">
        <f>IF(A20="","",IF(AND(ABS(I20-SUMIFS('MP내역(안정)'!G:G,'MP내역(안정)'!A:A,A20,'MP내역(안정)'!F:F,"Y"))&lt;0.001,ABS(H20-SUMIFS('MP내역(안정)'!G:G,'MP내역(안정)'!A:A,A20,'MP내역(안정)'!B:B,"&lt;&gt;합계"))&lt;0.001),"O","X"))</f>
        <v/>
      </c>
      <c r="R20" s="21" t="str">
        <f>IF(A20="","",IF(COUNTIFS('MP내역(안정)'!A:A,A20,'MP내역(안정)'!H:H,"X")=0,"O","X"))</f>
        <v/>
      </c>
      <c r="S20" s="20"/>
    </row>
    <row r="21" spans="1:19">
      <c r="A21" s="20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1" t="str">
        <f t="shared" si="0"/>
        <v/>
      </c>
      <c r="M21" s="21" t="str">
        <f t="shared" si="1"/>
        <v/>
      </c>
      <c r="N21" s="21" t="str">
        <f>IF(A21="","",IFERROR(IF(J21&lt;VLOOKUP(A21,'포트변경내역(중립)'!A:J,10,0),"O","X"),""))</f>
        <v/>
      </c>
      <c r="O21" s="21" t="str">
        <f>IF(A21="","",COUNTIFS('MP내역(안정)'!$A:$A,A21)-COUNTIFS('MP내역(안정)'!$A:$A,A21,'MP내역(안정)'!$B:$B,"현금")-COUNTIFS('MP내역(안정)'!$A:$A,A21,'MP내역(안정)'!$B:$B,"예수금")-COUNTIFS('MP내역(안정)'!$A:$A,A21,'MP내역(안정)'!$B:$B,"예탁금")-COUNTIFS('MP내역(안정)'!$A:$A,A21,'MP내역(안정)'!$B:$B,"합계"))</f>
        <v/>
      </c>
      <c r="P21" s="21" t="str">
        <f>IF(A21="","",IF(COUNTIFS('MP내역(안정)'!A:A,A21,'MP내역(안정)'!G:G,"&gt;"&amp;$F$2,'MP내역(안정)'!D:D,"&lt;&gt;"&amp;$H$2,'MP내역(안정)'!D:D,"&lt;&gt;"&amp;$I$2,'MP내역(안정)'!B:B,"&lt;&gt;현금",'MP내역(안정)'!B:B,"&lt;&gt;합계")=0,"O","X"))</f>
        <v/>
      </c>
      <c r="Q21" s="21" t="str">
        <f>IF(A21="","",IF(AND(ABS(I21-SUMIFS('MP내역(안정)'!G:G,'MP내역(안정)'!A:A,A21,'MP내역(안정)'!F:F,"Y"))&lt;0.001,ABS(H21-SUMIFS('MP내역(안정)'!G:G,'MP내역(안정)'!A:A,A21,'MP내역(안정)'!B:B,"&lt;&gt;합계"))&lt;0.001),"O","X"))</f>
        <v/>
      </c>
      <c r="R21" s="21" t="str">
        <f>IF(A21="","",IF(COUNTIFS('MP내역(안정)'!A:A,A21,'MP내역(안정)'!H:H,"X")=0,"O","X"))</f>
        <v/>
      </c>
      <c r="S21" s="20"/>
    </row>
    <row r="22" spans="1:19">
      <c r="A22" s="20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1" t="str">
        <f t="shared" si="0"/>
        <v/>
      </c>
      <c r="M22" s="21" t="str">
        <f t="shared" si="1"/>
        <v/>
      </c>
      <c r="N22" s="21" t="str">
        <f>IF(A22="","",IFERROR(IF(J22&lt;VLOOKUP(A22,'포트변경내역(중립)'!A:J,10,0),"O","X"),""))</f>
        <v/>
      </c>
      <c r="O22" s="21" t="str">
        <f>IF(A22="","",COUNTIFS('MP내역(안정)'!$A:$A,A22)-COUNTIFS('MP내역(안정)'!$A:$A,A22,'MP내역(안정)'!$B:$B,"현금")-COUNTIFS('MP내역(안정)'!$A:$A,A22,'MP내역(안정)'!$B:$B,"예수금")-COUNTIFS('MP내역(안정)'!$A:$A,A22,'MP내역(안정)'!$B:$B,"예탁금")-COUNTIFS('MP내역(안정)'!$A:$A,A22,'MP내역(안정)'!$B:$B,"합계"))</f>
        <v/>
      </c>
      <c r="P22" s="21" t="str">
        <f>IF(A22="","",IF(COUNTIFS('MP내역(안정)'!A:A,A22,'MP내역(안정)'!G:G,"&gt;"&amp;$F$2,'MP내역(안정)'!D:D,"&lt;&gt;"&amp;$H$2,'MP내역(안정)'!D:D,"&lt;&gt;"&amp;$I$2,'MP내역(안정)'!B:B,"&lt;&gt;현금",'MP내역(안정)'!B:B,"&lt;&gt;합계")=0,"O","X"))</f>
        <v/>
      </c>
      <c r="Q22" s="21" t="str">
        <f>IF(A22="","",IF(AND(ABS(I22-SUMIFS('MP내역(안정)'!G:G,'MP내역(안정)'!A:A,A22,'MP내역(안정)'!F:F,"Y"))&lt;0.001,ABS(H22-SUMIFS('MP내역(안정)'!G:G,'MP내역(안정)'!A:A,A22,'MP내역(안정)'!B:B,"&lt;&gt;합계"))&lt;0.001),"O","X"))</f>
        <v/>
      </c>
      <c r="R22" s="21" t="str">
        <f>IF(A22="","",IF(COUNTIFS('MP내역(안정)'!A:A,A22,'MP내역(안정)'!H:H,"X")=0,"O","X"))</f>
        <v/>
      </c>
      <c r="S22" s="20"/>
    </row>
    <row r="23" spans="1:19">
      <c r="A23" s="20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1" t="str">
        <f t="shared" si="0"/>
        <v/>
      </c>
      <c r="M23" s="21" t="str">
        <f t="shared" si="1"/>
        <v/>
      </c>
      <c r="N23" s="21" t="str">
        <f>IF(A23="","",IFERROR(IF(J23&lt;VLOOKUP(A23,'포트변경내역(중립)'!A:J,10,0),"O","X"),""))</f>
        <v/>
      </c>
      <c r="O23" s="21" t="str">
        <f>IF(A23="","",COUNTIFS('MP내역(안정)'!$A:$A,A23)-COUNTIFS('MP내역(안정)'!$A:$A,A23,'MP내역(안정)'!$B:$B,"현금")-COUNTIFS('MP내역(안정)'!$A:$A,A23,'MP내역(안정)'!$B:$B,"예수금")-COUNTIFS('MP내역(안정)'!$A:$A,A23,'MP내역(안정)'!$B:$B,"예탁금")-COUNTIFS('MP내역(안정)'!$A:$A,A23,'MP내역(안정)'!$B:$B,"합계"))</f>
        <v/>
      </c>
      <c r="P23" s="21" t="str">
        <f>IF(A23="","",IF(COUNTIFS('MP내역(안정)'!A:A,A23,'MP내역(안정)'!G:G,"&gt;"&amp;$F$2,'MP내역(안정)'!D:D,"&lt;&gt;"&amp;$H$2,'MP내역(안정)'!D:D,"&lt;&gt;"&amp;$I$2,'MP내역(안정)'!B:B,"&lt;&gt;현금",'MP내역(안정)'!B:B,"&lt;&gt;합계")=0,"O","X"))</f>
        <v/>
      </c>
      <c r="Q23" s="21" t="str">
        <f>IF(A23="","",IF(AND(ABS(I23-SUMIFS('MP내역(안정)'!G:G,'MP내역(안정)'!A:A,A23,'MP내역(안정)'!F:F,"Y"))&lt;0.001,ABS(H23-SUMIFS('MP내역(안정)'!G:G,'MP내역(안정)'!A:A,A23,'MP내역(안정)'!B:B,"&lt;&gt;합계"))&lt;0.001),"O","X"))</f>
        <v/>
      </c>
      <c r="R23" s="21" t="str">
        <f>IF(A23="","",IF(COUNTIFS('MP내역(안정)'!A:A,A23,'MP내역(안정)'!H:H,"X")=0,"O","X"))</f>
        <v/>
      </c>
      <c r="S23" s="20"/>
    </row>
    <row r="24" spans="1:19">
      <c r="A24" s="20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1" t="str">
        <f t="shared" si="0"/>
        <v/>
      </c>
      <c r="M24" s="21" t="str">
        <f t="shared" si="1"/>
        <v/>
      </c>
      <c r="N24" s="21" t="str">
        <f>IF(A24="","",IFERROR(IF(J24&lt;VLOOKUP(A24,'포트변경내역(중립)'!A:J,10,0),"O","X"),""))</f>
        <v/>
      </c>
      <c r="O24" s="21" t="str">
        <f>IF(A24="","",COUNTIFS('MP내역(안정)'!$A:$A,A24)-COUNTIFS('MP내역(안정)'!$A:$A,A24,'MP내역(안정)'!$B:$B,"현금")-COUNTIFS('MP내역(안정)'!$A:$A,A24,'MP내역(안정)'!$B:$B,"예수금")-COUNTIFS('MP내역(안정)'!$A:$A,A24,'MP내역(안정)'!$B:$B,"예탁금")-COUNTIFS('MP내역(안정)'!$A:$A,A24,'MP내역(안정)'!$B:$B,"합계"))</f>
        <v/>
      </c>
      <c r="P24" s="21" t="str">
        <f>IF(A24="","",IF(COUNTIFS('MP내역(안정)'!A:A,A24,'MP내역(안정)'!G:G,"&gt;"&amp;$F$2,'MP내역(안정)'!D:D,"&lt;&gt;"&amp;$H$2,'MP내역(안정)'!D:D,"&lt;&gt;"&amp;$I$2,'MP내역(안정)'!B:B,"&lt;&gt;현금",'MP내역(안정)'!B:B,"&lt;&gt;합계")=0,"O","X"))</f>
        <v/>
      </c>
      <c r="Q24" s="21" t="str">
        <f>IF(A24="","",IF(AND(ABS(I24-SUMIFS('MP내역(안정)'!G:G,'MP내역(안정)'!A:A,A24,'MP내역(안정)'!F:F,"Y"))&lt;0.001,ABS(H24-SUMIFS('MP내역(안정)'!G:G,'MP내역(안정)'!A:A,A24,'MP내역(안정)'!B:B,"&lt;&gt;합계"))&lt;0.001),"O","X"))</f>
        <v/>
      </c>
      <c r="R24" s="21" t="str">
        <f>IF(A24="","",IF(COUNTIFS('MP내역(안정)'!A:A,A24,'MP내역(안정)'!H:H,"X")=0,"O","X"))</f>
        <v/>
      </c>
      <c r="S24" s="20"/>
    </row>
    <row r="25" spans="1:19">
      <c r="A25" s="20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1" t="str">
        <f t="shared" si="0"/>
        <v/>
      </c>
      <c r="M25" s="21" t="str">
        <f t="shared" si="1"/>
        <v/>
      </c>
      <c r="N25" s="21" t="str">
        <f>IF(A25="","",IFERROR(IF(J25&lt;VLOOKUP(A25,'포트변경내역(중립)'!A:J,10,0),"O","X"),""))</f>
        <v/>
      </c>
      <c r="O25" s="21" t="str">
        <f>IF(A25="","",COUNTIFS('MP내역(안정)'!$A:$A,A25)-COUNTIFS('MP내역(안정)'!$A:$A,A25,'MP내역(안정)'!$B:$B,"현금")-COUNTIFS('MP내역(안정)'!$A:$A,A25,'MP내역(안정)'!$B:$B,"예수금")-COUNTIFS('MP내역(안정)'!$A:$A,A25,'MP내역(안정)'!$B:$B,"예탁금")-COUNTIFS('MP내역(안정)'!$A:$A,A25,'MP내역(안정)'!$B:$B,"합계"))</f>
        <v/>
      </c>
      <c r="P25" s="21" t="str">
        <f>IF(A25="","",IF(COUNTIFS('MP내역(안정)'!A:A,A25,'MP내역(안정)'!G:G,"&gt;"&amp;$F$2,'MP내역(안정)'!D:D,"&lt;&gt;"&amp;$H$2,'MP내역(안정)'!D:D,"&lt;&gt;"&amp;$I$2,'MP내역(안정)'!B:B,"&lt;&gt;현금",'MP내역(안정)'!B:B,"&lt;&gt;합계")=0,"O","X"))</f>
        <v/>
      </c>
      <c r="Q25" s="21" t="str">
        <f>IF(A25="","",IF(AND(ABS(I25-SUMIFS('MP내역(안정)'!G:G,'MP내역(안정)'!A:A,A25,'MP내역(안정)'!F:F,"Y"))&lt;0.001,ABS(H25-SUMIFS('MP내역(안정)'!G:G,'MP내역(안정)'!A:A,A25,'MP내역(안정)'!B:B,"&lt;&gt;합계"))&lt;0.001),"O","X"))</f>
        <v/>
      </c>
      <c r="R25" s="21" t="str">
        <f>IF(A25="","",IF(COUNTIFS('MP내역(안정)'!A:A,A25,'MP내역(안정)'!H:H,"X")=0,"O","X"))</f>
        <v/>
      </c>
      <c r="S25" s="20"/>
    </row>
    <row r="26" spans="1:19">
      <c r="A26" s="20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1" t="str">
        <f t="shared" si="0"/>
        <v/>
      </c>
      <c r="M26" s="21" t="str">
        <f t="shared" si="1"/>
        <v/>
      </c>
      <c r="N26" s="21" t="str">
        <f>IF(A26="","",IFERROR(IF(J26&lt;VLOOKUP(A26,'포트변경내역(중립)'!A:J,10,0),"O","X"),""))</f>
        <v/>
      </c>
      <c r="O26" s="21" t="str">
        <f>IF(A26="","",COUNTIFS('MP내역(안정)'!$A:$A,A26)-COUNTIFS('MP내역(안정)'!$A:$A,A26,'MP내역(안정)'!$B:$B,"현금")-COUNTIFS('MP내역(안정)'!$A:$A,A26,'MP내역(안정)'!$B:$B,"예수금")-COUNTIFS('MP내역(안정)'!$A:$A,A26,'MP내역(안정)'!$B:$B,"예탁금")-COUNTIFS('MP내역(안정)'!$A:$A,A26,'MP내역(안정)'!$B:$B,"합계"))</f>
        <v/>
      </c>
      <c r="P26" s="21" t="str">
        <f>IF(A26="","",IF(COUNTIFS('MP내역(안정)'!A:A,A26,'MP내역(안정)'!G:G,"&gt;"&amp;$F$2,'MP내역(안정)'!D:D,"&lt;&gt;"&amp;$H$2,'MP내역(안정)'!D:D,"&lt;&gt;"&amp;$I$2,'MP내역(안정)'!B:B,"&lt;&gt;현금",'MP내역(안정)'!B:B,"&lt;&gt;합계")=0,"O","X"))</f>
        <v/>
      </c>
      <c r="Q26" s="21" t="str">
        <f>IF(A26="","",IF(AND(ABS(I26-SUMIFS('MP내역(안정)'!G:G,'MP내역(안정)'!A:A,A26,'MP내역(안정)'!F:F,"Y"))&lt;0.001,ABS(H26-SUMIFS('MP내역(안정)'!G:G,'MP내역(안정)'!A:A,A26,'MP내역(안정)'!B:B,"&lt;&gt;합계"))&lt;0.001),"O","X"))</f>
        <v/>
      </c>
      <c r="R26" s="21" t="str">
        <f>IF(A26="","",IF(COUNTIFS('MP내역(안정)'!A:A,A26,'MP내역(안정)'!H:H,"X")=0,"O","X"))</f>
        <v/>
      </c>
      <c r="S26" s="20"/>
    </row>
    <row r="27" spans="1:19">
      <c r="A27" s="20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1" t="str">
        <f t="shared" si="0"/>
        <v/>
      </c>
      <c r="M27" s="21" t="str">
        <f t="shared" si="1"/>
        <v/>
      </c>
      <c r="N27" s="21" t="str">
        <f>IF(A27="","",IFERROR(IF(J27&lt;VLOOKUP(A27,'포트변경내역(중립)'!A:J,10,0),"O","X"),""))</f>
        <v/>
      </c>
      <c r="O27" s="21" t="str">
        <f>IF(A27="","",COUNTIFS('MP내역(안정)'!$A:$A,A27)-COUNTIFS('MP내역(안정)'!$A:$A,A27,'MP내역(안정)'!$B:$B,"현금")-COUNTIFS('MP내역(안정)'!$A:$A,A27,'MP내역(안정)'!$B:$B,"예수금")-COUNTIFS('MP내역(안정)'!$A:$A,A27,'MP내역(안정)'!$B:$B,"예탁금")-COUNTIFS('MP내역(안정)'!$A:$A,A27,'MP내역(안정)'!$B:$B,"합계"))</f>
        <v/>
      </c>
      <c r="P27" s="21" t="str">
        <f>IF(A27="","",IF(COUNTIFS('MP내역(안정)'!A:A,A27,'MP내역(안정)'!G:G,"&gt;"&amp;$F$2,'MP내역(안정)'!D:D,"&lt;&gt;"&amp;$H$2,'MP내역(안정)'!D:D,"&lt;&gt;"&amp;$I$2,'MP내역(안정)'!B:B,"&lt;&gt;현금",'MP내역(안정)'!B:B,"&lt;&gt;합계")=0,"O","X"))</f>
        <v/>
      </c>
      <c r="Q27" s="21" t="str">
        <f>IF(A27="","",IF(AND(ABS(I27-SUMIFS('MP내역(안정)'!G:G,'MP내역(안정)'!A:A,A27,'MP내역(안정)'!F:F,"Y"))&lt;0.001,ABS(H27-SUMIFS('MP내역(안정)'!G:G,'MP내역(안정)'!A:A,A27,'MP내역(안정)'!B:B,"&lt;&gt;합계"))&lt;0.001),"O","X"))</f>
        <v/>
      </c>
      <c r="R27" s="21" t="str">
        <f>IF(A27="","",IF(COUNTIFS('MP내역(안정)'!A:A,A27,'MP내역(안정)'!H:H,"X")=0,"O","X"))</f>
        <v/>
      </c>
      <c r="S27" s="20"/>
    </row>
    <row r="28" spans="1:19">
      <c r="A28" s="20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1" t="str">
        <f t="shared" si="0"/>
        <v/>
      </c>
      <c r="M28" s="21" t="str">
        <f t="shared" si="1"/>
        <v/>
      </c>
      <c r="N28" s="21" t="str">
        <f>IF(A28="","",IFERROR(IF(J28&lt;VLOOKUP(A28,'포트변경내역(중립)'!A:J,10,0),"O","X"),""))</f>
        <v/>
      </c>
      <c r="O28" s="21" t="str">
        <f>IF(A28="","",COUNTIFS('MP내역(안정)'!$A:$A,A28)-COUNTIFS('MP내역(안정)'!$A:$A,A28,'MP내역(안정)'!$B:$B,"현금")-COUNTIFS('MP내역(안정)'!$A:$A,A28,'MP내역(안정)'!$B:$B,"예수금")-COUNTIFS('MP내역(안정)'!$A:$A,A28,'MP내역(안정)'!$B:$B,"예탁금")-COUNTIFS('MP내역(안정)'!$A:$A,A28,'MP내역(안정)'!$B:$B,"합계"))</f>
        <v/>
      </c>
      <c r="P28" s="21" t="str">
        <f>IF(A28="","",IF(COUNTIFS('MP내역(안정)'!A:A,A28,'MP내역(안정)'!G:G,"&gt;"&amp;$F$2,'MP내역(안정)'!D:D,"&lt;&gt;"&amp;$H$2,'MP내역(안정)'!D:D,"&lt;&gt;"&amp;$I$2,'MP내역(안정)'!B:B,"&lt;&gt;현금",'MP내역(안정)'!B:B,"&lt;&gt;합계")=0,"O","X"))</f>
        <v/>
      </c>
      <c r="Q28" s="21" t="str">
        <f>IF(A28="","",IF(AND(ABS(I28-SUMIFS('MP내역(안정)'!G:G,'MP내역(안정)'!A:A,A28,'MP내역(안정)'!F:F,"Y"))&lt;0.001,ABS(H28-SUMIFS('MP내역(안정)'!G:G,'MP내역(안정)'!A:A,A28,'MP내역(안정)'!B:B,"&lt;&gt;합계"))&lt;0.001),"O","X"))</f>
        <v/>
      </c>
      <c r="R28" s="21" t="str">
        <f>IF(A28="","",IF(COUNTIFS('MP내역(안정)'!A:A,A28,'MP내역(안정)'!H:H,"X")=0,"O","X"))</f>
        <v/>
      </c>
      <c r="S28" s="20"/>
    </row>
    <row r="29" spans="1:19">
      <c r="A29" s="20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1" t="str">
        <f t="shared" si="0"/>
        <v/>
      </c>
      <c r="M29" s="21" t="str">
        <f t="shared" si="1"/>
        <v/>
      </c>
      <c r="N29" s="21" t="str">
        <f>IF(A29="","",IFERROR(IF(J29&lt;VLOOKUP(A29,'포트변경내역(중립)'!A:J,10,0),"O","X"),""))</f>
        <v/>
      </c>
      <c r="O29" s="21" t="str">
        <f>IF(A29="","",COUNTIFS('MP내역(안정)'!$A:$A,A29)-COUNTIFS('MP내역(안정)'!$A:$A,A29,'MP내역(안정)'!$B:$B,"현금")-COUNTIFS('MP내역(안정)'!$A:$A,A29,'MP내역(안정)'!$B:$B,"예수금")-COUNTIFS('MP내역(안정)'!$A:$A,A29,'MP내역(안정)'!$B:$B,"예탁금")-COUNTIFS('MP내역(안정)'!$A:$A,A29,'MP내역(안정)'!$B:$B,"합계"))</f>
        <v/>
      </c>
      <c r="P29" s="21" t="str">
        <f>IF(A29="","",IF(COUNTIFS('MP내역(안정)'!A:A,A29,'MP내역(안정)'!G:G,"&gt;"&amp;$F$2,'MP내역(안정)'!D:D,"&lt;&gt;"&amp;$H$2,'MP내역(안정)'!D:D,"&lt;&gt;"&amp;$I$2,'MP내역(안정)'!B:B,"&lt;&gt;현금",'MP내역(안정)'!B:B,"&lt;&gt;합계")=0,"O","X"))</f>
        <v/>
      </c>
      <c r="Q29" s="21" t="str">
        <f>IF(A29="","",IF(AND(ABS(I29-SUMIFS('MP내역(안정)'!G:G,'MP내역(안정)'!A:A,A29,'MP내역(안정)'!F:F,"Y"))&lt;0.001,ABS(H29-SUMIFS('MP내역(안정)'!G:G,'MP내역(안정)'!A:A,A29,'MP내역(안정)'!B:B,"&lt;&gt;합계"))&lt;0.001),"O","X"))</f>
        <v/>
      </c>
      <c r="R29" s="21" t="str">
        <f>IF(A29="","",IF(COUNTIFS('MP내역(안정)'!A:A,A29,'MP내역(안정)'!H:H,"X")=0,"O","X"))</f>
        <v/>
      </c>
      <c r="S29" s="20"/>
    </row>
    <row r="30" spans="1:19">
      <c r="A30" s="20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1" t="str">
        <f t="shared" si="0"/>
        <v/>
      </c>
      <c r="M30" s="21" t="str">
        <f t="shared" si="1"/>
        <v/>
      </c>
      <c r="N30" s="21" t="str">
        <f>IF(A30="","",IFERROR(IF(J30&lt;VLOOKUP(A30,'포트변경내역(중립)'!A:J,10,0),"O","X"),""))</f>
        <v/>
      </c>
      <c r="O30" s="21" t="str">
        <f>IF(A30="","",COUNTIFS('MP내역(안정)'!$A:$A,A30)-COUNTIFS('MP내역(안정)'!$A:$A,A30,'MP내역(안정)'!$B:$B,"현금")-COUNTIFS('MP내역(안정)'!$A:$A,A30,'MP내역(안정)'!$B:$B,"예수금")-COUNTIFS('MP내역(안정)'!$A:$A,A30,'MP내역(안정)'!$B:$B,"예탁금")-COUNTIFS('MP내역(안정)'!$A:$A,A30,'MP내역(안정)'!$B:$B,"합계"))</f>
        <v/>
      </c>
      <c r="P30" s="21" t="str">
        <f>IF(A30="","",IF(COUNTIFS('MP내역(안정)'!A:A,A30,'MP내역(안정)'!G:G,"&gt;"&amp;$F$2,'MP내역(안정)'!D:D,"&lt;&gt;"&amp;$H$2,'MP내역(안정)'!D:D,"&lt;&gt;"&amp;$I$2,'MP내역(안정)'!B:B,"&lt;&gt;현금",'MP내역(안정)'!B:B,"&lt;&gt;합계")=0,"O","X"))</f>
        <v/>
      </c>
      <c r="Q30" s="21" t="str">
        <f>IF(A30="","",IF(AND(ABS(I30-SUMIFS('MP내역(안정)'!G:G,'MP내역(안정)'!A:A,A30,'MP내역(안정)'!F:F,"Y"))&lt;0.001,ABS(H30-SUMIFS('MP내역(안정)'!G:G,'MP내역(안정)'!A:A,A30,'MP내역(안정)'!B:B,"&lt;&gt;합계"))&lt;0.001),"O","X"))</f>
        <v/>
      </c>
      <c r="R30" s="21" t="str">
        <f>IF(A30="","",IF(COUNTIFS('MP내역(안정)'!A:A,A30,'MP내역(안정)'!H:H,"X")=0,"O","X"))</f>
        <v/>
      </c>
      <c r="S30" s="20"/>
    </row>
    <row r="31" spans="1:19">
      <c r="A31" s="20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1" t="str">
        <f t="shared" si="0"/>
        <v/>
      </c>
      <c r="M31" s="21" t="str">
        <f t="shared" si="1"/>
        <v/>
      </c>
      <c r="N31" s="21" t="str">
        <f>IF(A31="","",IFERROR(IF(J31&lt;VLOOKUP(A31,'포트변경내역(중립)'!A:J,10,0),"O","X"),""))</f>
        <v/>
      </c>
      <c r="O31" s="21" t="str">
        <f>IF(A31="","",COUNTIFS('MP내역(안정)'!$A:$A,A31)-COUNTIFS('MP내역(안정)'!$A:$A,A31,'MP내역(안정)'!$B:$B,"현금")-COUNTIFS('MP내역(안정)'!$A:$A,A31,'MP내역(안정)'!$B:$B,"예수금")-COUNTIFS('MP내역(안정)'!$A:$A,A31,'MP내역(안정)'!$B:$B,"예탁금")-COUNTIFS('MP내역(안정)'!$A:$A,A31,'MP내역(안정)'!$B:$B,"합계"))</f>
        <v/>
      </c>
      <c r="P31" s="21" t="str">
        <f>IF(A31="","",IF(COUNTIFS('MP내역(안정)'!A:A,A31,'MP내역(안정)'!G:G,"&gt;"&amp;$F$2,'MP내역(안정)'!D:D,"&lt;&gt;"&amp;$H$2,'MP내역(안정)'!D:D,"&lt;&gt;"&amp;$I$2,'MP내역(안정)'!B:B,"&lt;&gt;현금",'MP내역(안정)'!B:B,"&lt;&gt;합계")=0,"O","X"))</f>
        <v/>
      </c>
      <c r="Q31" s="21" t="str">
        <f>IF(A31="","",IF(AND(ABS(I31-SUMIFS('MP내역(안정)'!G:G,'MP내역(안정)'!A:A,A31,'MP내역(안정)'!F:F,"Y"))&lt;0.001,ABS(H31-SUMIFS('MP내역(안정)'!G:G,'MP내역(안정)'!A:A,A31,'MP내역(안정)'!B:B,"&lt;&gt;합계"))&lt;0.001),"O","X"))</f>
        <v/>
      </c>
      <c r="R31" s="21" t="str">
        <f>IF(A31="","",IF(COUNTIFS('MP내역(안정)'!A:A,A31,'MP내역(안정)'!H:H,"X")=0,"O","X"))</f>
        <v/>
      </c>
      <c r="S31" s="20"/>
    </row>
    <row r="32" spans="1:19">
      <c r="A32" s="20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1" t="str">
        <f t="shared" si="0"/>
        <v/>
      </c>
      <c r="M32" s="21" t="str">
        <f t="shared" si="1"/>
        <v/>
      </c>
      <c r="N32" s="21" t="str">
        <f>IF(A32="","",IFERROR(IF(J32&lt;VLOOKUP(A32,'포트변경내역(중립)'!A:J,10,0),"O","X"),""))</f>
        <v/>
      </c>
      <c r="O32" s="21" t="str">
        <f>IF(A32="","",COUNTIFS('MP내역(안정)'!$A:$A,A32)-COUNTIFS('MP내역(안정)'!$A:$A,A32,'MP내역(안정)'!$B:$B,"현금")-COUNTIFS('MP내역(안정)'!$A:$A,A32,'MP내역(안정)'!$B:$B,"예수금")-COUNTIFS('MP내역(안정)'!$A:$A,A32,'MP내역(안정)'!$B:$B,"예탁금")-COUNTIFS('MP내역(안정)'!$A:$A,A32,'MP내역(안정)'!$B:$B,"합계"))</f>
        <v/>
      </c>
      <c r="P32" s="21" t="str">
        <f>IF(A32="","",IF(COUNTIFS('MP내역(안정)'!A:A,A32,'MP내역(안정)'!G:G,"&gt;"&amp;$F$2,'MP내역(안정)'!D:D,"&lt;&gt;"&amp;$H$2,'MP내역(안정)'!D:D,"&lt;&gt;"&amp;$I$2,'MP내역(안정)'!B:B,"&lt;&gt;현금",'MP내역(안정)'!B:B,"&lt;&gt;합계")=0,"O","X"))</f>
        <v/>
      </c>
      <c r="Q32" s="21" t="str">
        <f>IF(A32="","",IF(AND(ABS(I32-SUMIFS('MP내역(안정)'!G:G,'MP내역(안정)'!A:A,A32,'MP내역(안정)'!F:F,"Y"))&lt;0.001,ABS(H32-SUMIFS('MP내역(안정)'!G:G,'MP내역(안정)'!A:A,A32,'MP내역(안정)'!B:B,"&lt;&gt;합계"))&lt;0.001),"O","X"))</f>
        <v/>
      </c>
      <c r="R32" s="21" t="str">
        <f>IF(A32="","",IF(COUNTIFS('MP내역(안정)'!A:A,A32,'MP내역(안정)'!H:H,"X")=0,"O","X"))</f>
        <v/>
      </c>
      <c r="S32" s="20"/>
    </row>
    <row r="33" spans="1:19">
      <c r="A33" s="20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1" t="str">
        <f t="shared" si="0"/>
        <v/>
      </c>
      <c r="M33" s="21" t="str">
        <f t="shared" si="1"/>
        <v/>
      </c>
      <c r="N33" s="21" t="str">
        <f>IF(A33="","",IFERROR(IF(J33&lt;VLOOKUP(A33,'포트변경내역(중립)'!A:J,10,0),"O","X"),""))</f>
        <v/>
      </c>
      <c r="O33" s="21" t="str">
        <f>IF(A33="","",COUNTIFS('MP내역(안정)'!$A:$A,A33)-COUNTIFS('MP내역(안정)'!$A:$A,A33,'MP내역(안정)'!$B:$B,"현금")-COUNTIFS('MP내역(안정)'!$A:$A,A33,'MP내역(안정)'!$B:$B,"예수금")-COUNTIFS('MP내역(안정)'!$A:$A,A33,'MP내역(안정)'!$B:$B,"예탁금")-COUNTIFS('MP내역(안정)'!$A:$A,A33,'MP내역(안정)'!$B:$B,"합계"))</f>
        <v/>
      </c>
      <c r="P33" s="21" t="str">
        <f>IF(A33="","",IF(COUNTIFS('MP내역(안정)'!A:A,A33,'MP내역(안정)'!G:G,"&gt;"&amp;$F$2,'MP내역(안정)'!D:D,"&lt;&gt;"&amp;$H$2,'MP내역(안정)'!D:D,"&lt;&gt;"&amp;$I$2,'MP내역(안정)'!B:B,"&lt;&gt;현금",'MP내역(안정)'!B:B,"&lt;&gt;합계")=0,"O","X"))</f>
        <v/>
      </c>
      <c r="Q33" s="21" t="str">
        <f>IF(A33="","",IF(AND(ABS(I33-SUMIFS('MP내역(안정)'!G:G,'MP내역(안정)'!A:A,A33,'MP내역(안정)'!F:F,"Y"))&lt;0.001,ABS(H33-SUMIFS('MP내역(안정)'!G:G,'MP내역(안정)'!A:A,A33,'MP내역(안정)'!B:B,"&lt;&gt;합계"))&lt;0.001),"O","X"))</f>
        <v/>
      </c>
      <c r="R33" s="21" t="str">
        <f>IF(A33="","",IF(COUNTIFS('MP내역(안정)'!A:A,A33,'MP내역(안정)'!H:H,"X")=0,"O","X"))</f>
        <v/>
      </c>
      <c r="S33" s="20"/>
    </row>
    <row r="34" spans="1:19">
      <c r="A34" s="20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1" t="str">
        <f t="shared" si="0"/>
        <v/>
      </c>
      <c r="M34" s="21" t="str">
        <f t="shared" si="1"/>
        <v/>
      </c>
      <c r="N34" s="21" t="str">
        <f>IF(A34="","",IFERROR(IF(J34&lt;VLOOKUP(A34,'포트변경내역(중립)'!A:J,10,0),"O","X"),""))</f>
        <v/>
      </c>
      <c r="O34" s="21" t="str">
        <f>IF(A34="","",COUNTIFS('MP내역(안정)'!$A:$A,A34)-COUNTIFS('MP내역(안정)'!$A:$A,A34,'MP내역(안정)'!$B:$B,"현금")-COUNTIFS('MP내역(안정)'!$A:$A,A34,'MP내역(안정)'!$B:$B,"예수금")-COUNTIFS('MP내역(안정)'!$A:$A,A34,'MP내역(안정)'!$B:$B,"예탁금")-COUNTIFS('MP내역(안정)'!$A:$A,A34,'MP내역(안정)'!$B:$B,"합계"))</f>
        <v/>
      </c>
      <c r="P34" s="21" t="str">
        <f>IF(A34="","",IF(COUNTIFS('MP내역(안정)'!A:A,A34,'MP내역(안정)'!G:G,"&gt;"&amp;$F$2,'MP내역(안정)'!D:D,"&lt;&gt;"&amp;$H$2,'MP내역(안정)'!D:D,"&lt;&gt;"&amp;$I$2,'MP내역(안정)'!B:B,"&lt;&gt;현금",'MP내역(안정)'!B:B,"&lt;&gt;합계")=0,"O","X"))</f>
        <v/>
      </c>
      <c r="Q34" s="21" t="str">
        <f>IF(A34="","",IF(AND(ABS(I34-SUMIFS('MP내역(안정)'!G:G,'MP내역(안정)'!A:A,A34,'MP내역(안정)'!F:F,"Y"))&lt;0.001,ABS(H34-SUMIFS('MP내역(안정)'!G:G,'MP내역(안정)'!A:A,A34,'MP내역(안정)'!B:B,"&lt;&gt;합계"))&lt;0.001),"O","X"))</f>
        <v/>
      </c>
      <c r="R34" s="21" t="str">
        <f>IF(A34="","",IF(COUNTIFS('MP내역(안정)'!A:A,A34,'MP내역(안정)'!H:H,"X")=0,"O","X"))</f>
        <v/>
      </c>
      <c r="S34" s="20"/>
    </row>
    <row r="35" spans="1:19">
      <c r="A35" s="20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1" t="str">
        <f t="shared" si="0"/>
        <v/>
      </c>
      <c r="M35" s="21" t="str">
        <f t="shared" si="1"/>
        <v/>
      </c>
      <c r="N35" s="21" t="str">
        <f>IF(A35="","",IFERROR(IF(J35&lt;VLOOKUP(A35,'포트변경내역(중립)'!A:J,10,0),"O","X"),""))</f>
        <v/>
      </c>
      <c r="O35" s="21" t="str">
        <f>IF(A35="","",COUNTIFS('MP내역(안정)'!$A:$A,A35)-COUNTIFS('MP내역(안정)'!$A:$A,A35,'MP내역(안정)'!$B:$B,"현금")-COUNTIFS('MP내역(안정)'!$A:$A,A35,'MP내역(안정)'!$B:$B,"예수금")-COUNTIFS('MP내역(안정)'!$A:$A,A35,'MP내역(안정)'!$B:$B,"예탁금")-COUNTIFS('MP내역(안정)'!$A:$A,A35,'MP내역(안정)'!$B:$B,"합계"))</f>
        <v/>
      </c>
      <c r="P35" s="21" t="str">
        <f>IF(A35="","",IF(COUNTIFS('MP내역(안정)'!A:A,A35,'MP내역(안정)'!G:G,"&gt;"&amp;$F$2,'MP내역(안정)'!D:D,"&lt;&gt;"&amp;$H$2,'MP내역(안정)'!D:D,"&lt;&gt;"&amp;$I$2,'MP내역(안정)'!B:B,"&lt;&gt;현금",'MP내역(안정)'!B:B,"&lt;&gt;합계")=0,"O","X"))</f>
        <v/>
      </c>
      <c r="Q35" s="21" t="str">
        <f>IF(A35="","",IF(AND(ABS(I35-SUMIFS('MP내역(안정)'!G:G,'MP내역(안정)'!A:A,A35,'MP내역(안정)'!F:F,"Y"))&lt;0.001,ABS(H35-SUMIFS('MP내역(안정)'!G:G,'MP내역(안정)'!A:A,A35,'MP내역(안정)'!B:B,"&lt;&gt;합계"))&lt;0.001),"O","X"))</f>
        <v/>
      </c>
      <c r="R35" s="21" t="str">
        <f>IF(A35="","",IF(COUNTIFS('MP내역(안정)'!A:A,A35,'MP내역(안정)'!H:H,"X")=0,"O","X"))</f>
        <v/>
      </c>
      <c r="S35" s="20"/>
    </row>
    <row r="36" spans="1:19">
      <c r="A36" s="20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1" t="str">
        <f t="shared" si="0"/>
        <v/>
      </c>
      <c r="M36" s="21" t="str">
        <f t="shared" si="1"/>
        <v/>
      </c>
      <c r="N36" s="21" t="str">
        <f>IF(A36="","",IFERROR(IF(J36&lt;VLOOKUP(A36,'포트변경내역(중립)'!A:J,10,0),"O","X"),""))</f>
        <v/>
      </c>
      <c r="O36" s="21" t="str">
        <f>IF(A36="","",COUNTIFS('MP내역(안정)'!$A:$A,A36)-COUNTIFS('MP내역(안정)'!$A:$A,A36,'MP내역(안정)'!$B:$B,"현금")-COUNTIFS('MP내역(안정)'!$A:$A,A36,'MP내역(안정)'!$B:$B,"예수금")-COUNTIFS('MP내역(안정)'!$A:$A,A36,'MP내역(안정)'!$B:$B,"예탁금")-COUNTIFS('MP내역(안정)'!$A:$A,A36,'MP내역(안정)'!$B:$B,"합계"))</f>
        <v/>
      </c>
      <c r="P36" s="21" t="str">
        <f>IF(A36="","",IF(COUNTIFS('MP내역(안정)'!A:A,A36,'MP내역(안정)'!G:G,"&gt;"&amp;$F$2,'MP내역(안정)'!D:D,"&lt;&gt;"&amp;$H$2,'MP내역(안정)'!D:D,"&lt;&gt;"&amp;$I$2,'MP내역(안정)'!B:B,"&lt;&gt;현금",'MP내역(안정)'!B:B,"&lt;&gt;합계")=0,"O","X"))</f>
        <v/>
      </c>
      <c r="Q36" s="21" t="str">
        <f>IF(A36="","",IF(AND(ABS(I36-SUMIFS('MP내역(안정)'!G:G,'MP내역(안정)'!A:A,A36,'MP내역(안정)'!F:F,"Y"))&lt;0.001,ABS(H36-SUMIFS('MP내역(안정)'!G:G,'MP내역(안정)'!A:A,A36,'MP내역(안정)'!B:B,"&lt;&gt;합계"))&lt;0.001),"O","X"))</f>
        <v/>
      </c>
      <c r="R36" s="21" t="str">
        <f>IF(A36="","",IF(COUNTIFS('MP내역(안정)'!A:A,A36,'MP내역(안정)'!H:H,"X")=0,"O","X"))</f>
        <v/>
      </c>
      <c r="S36" s="20"/>
    </row>
    <row r="37" spans="1:19">
      <c r="A37" s="20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1" t="str">
        <f t="shared" si="0"/>
        <v/>
      </c>
      <c r="M37" s="21" t="str">
        <f t="shared" si="1"/>
        <v/>
      </c>
      <c r="N37" s="21" t="str">
        <f>IF(A37="","",IFERROR(IF(J37&lt;VLOOKUP(A37,'포트변경내역(중립)'!A:J,10,0),"O","X"),""))</f>
        <v/>
      </c>
      <c r="O37" s="21" t="str">
        <f>IF(A37="","",COUNTIFS('MP내역(안정)'!$A:$A,A37)-COUNTIFS('MP내역(안정)'!$A:$A,A37,'MP내역(안정)'!$B:$B,"현금")-COUNTIFS('MP내역(안정)'!$A:$A,A37,'MP내역(안정)'!$B:$B,"예수금")-COUNTIFS('MP내역(안정)'!$A:$A,A37,'MP내역(안정)'!$B:$B,"예탁금")-COUNTIFS('MP내역(안정)'!$A:$A,A37,'MP내역(안정)'!$B:$B,"합계"))</f>
        <v/>
      </c>
      <c r="P37" s="21" t="str">
        <f>IF(A37="","",IF(COUNTIFS('MP내역(안정)'!A:A,A37,'MP내역(안정)'!G:G,"&gt;"&amp;$F$2,'MP내역(안정)'!D:D,"&lt;&gt;"&amp;$H$2,'MP내역(안정)'!D:D,"&lt;&gt;"&amp;$I$2,'MP내역(안정)'!B:B,"&lt;&gt;현금",'MP내역(안정)'!B:B,"&lt;&gt;합계")=0,"O","X"))</f>
        <v/>
      </c>
      <c r="Q37" s="21" t="str">
        <f>IF(A37="","",IF(AND(ABS(I37-SUMIFS('MP내역(안정)'!G:G,'MP내역(안정)'!A:A,A37,'MP내역(안정)'!F:F,"Y"))&lt;0.001,ABS(H37-SUMIFS('MP내역(안정)'!G:G,'MP내역(안정)'!A:A,A37,'MP내역(안정)'!B:B,"&lt;&gt;합계"))&lt;0.001),"O","X"))</f>
        <v/>
      </c>
      <c r="R37" s="21" t="str">
        <f>IF(A37="","",IF(COUNTIFS('MP내역(안정)'!A:A,A37,'MP내역(안정)'!H:H,"X")=0,"O","X"))</f>
        <v/>
      </c>
      <c r="S37" s="20"/>
    </row>
    <row r="38" spans="1:19">
      <c r="A38" s="20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1" t="str">
        <f t="shared" si="0"/>
        <v/>
      </c>
      <c r="M38" s="21" t="str">
        <f t="shared" si="1"/>
        <v/>
      </c>
      <c r="N38" s="21" t="str">
        <f>IF(A38="","",IFERROR(IF(J38&lt;VLOOKUP(A38,'포트변경내역(중립)'!A:J,10,0),"O","X"),""))</f>
        <v/>
      </c>
      <c r="O38" s="21" t="str">
        <f>IF(A38="","",COUNTIFS('MP내역(안정)'!$A:$A,A38)-COUNTIFS('MP내역(안정)'!$A:$A,A38,'MP내역(안정)'!$B:$B,"현금")-COUNTIFS('MP내역(안정)'!$A:$A,A38,'MP내역(안정)'!$B:$B,"예수금")-COUNTIFS('MP내역(안정)'!$A:$A,A38,'MP내역(안정)'!$B:$B,"예탁금")-COUNTIFS('MP내역(안정)'!$A:$A,A38,'MP내역(안정)'!$B:$B,"합계"))</f>
        <v/>
      </c>
      <c r="P38" s="21" t="str">
        <f>IF(A38="","",IF(COUNTIFS('MP내역(안정)'!A:A,A38,'MP내역(안정)'!G:G,"&gt;"&amp;$F$2,'MP내역(안정)'!D:D,"&lt;&gt;"&amp;$H$2,'MP내역(안정)'!D:D,"&lt;&gt;"&amp;$I$2,'MP내역(안정)'!B:B,"&lt;&gt;현금",'MP내역(안정)'!B:B,"&lt;&gt;합계")=0,"O","X"))</f>
        <v/>
      </c>
      <c r="Q38" s="21" t="str">
        <f>IF(A38="","",IF(AND(ABS(I38-SUMIFS('MP내역(안정)'!G:G,'MP내역(안정)'!A:A,A38,'MP내역(안정)'!F:F,"Y"))&lt;0.001,ABS(H38-SUMIFS('MP내역(안정)'!G:G,'MP내역(안정)'!A:A,A38,'MP내역(안정)'!B:B,"&lt;&gt;합계"))&lt;0.001),"O","X"))</f>
        <v/>
      </c>
      <c r="R38" s="21" t="str">
        <f>IF(A38="","",IF(COUNTIFS('MP내역(안정)'!A:A,A38,'MP내역(안정)'!H:H,"X")=0,"O","X"))</f>
        <v/>
      </c>
      <c r="S38" s="20"/>
    </row>
    <row r="39" spans="1:19">
      <c r="A39" s="20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1" t="str">
        <f t="shared" si="0"/>
        <v/>
      </c>
      <c r="M39" s="21" t="str">
        <f t="shared" si="1"/>
        <v/>
      </c>
      <c r="N39" s="21" t="str">
        <f>IF(A39="","",IFERROR(IF(J39&lt;VLOOKUP(A39,'포트변경내역(중립)'!A:J,10,0),"O","X"),""))</f>
        <v/>
      </c>
      <c r="O39" s="21" t="str">
        <f>IF(A39="","",COUNTIFS('MP내역(안정)'!$A:$A,A39)-COUNTIFS('MP내역(안정)'!$A:$A,A39,'MP내역(안정)'!$B:$B,"현금")-COUNTIFS('MP내역(안정)'!$A:$A,A39,'MP내역(안정)'!$B:$B,"예수금")-COUNTIFS('MP내역(안정)'!$A:$A,A39,'MP내역(안정)'!$B:$B,"예탁금")-COUNTIFS('MP내역(안정)'!$A:$A,A39,'MP내역(안정)'!$B:$B,"합계"))</f>
        <v/>
      </c>
      <c r="P39" s="21" t="str">
        <f>IF(A39="","",IF(COUNTIFS('MP내역(안정)'!A:A,A39,'MP내역(안정)'!G:G,"&gt;"&amp;$F$2,'MP내역(안정)'!D:D,"&lt;&gt;"&amp;$H$2,'MP내역(안정)'!D:D,"&lt;&gt;"&amp;$I$2,'MP내역(안정)'!B:B,"&lt;&gt;현금",'MP내역(안정)'!B:B,"&lt;&gt;합계")=0,"O","X"))</f>
        <v/>
      </c>
      <c r="Q39" s="21" t="str">
        <f>IF(A39="","",IF(AND(ABS(I39-SUMIFS('MP내역(안정)'!G:G,'MP내역(안정)'!A:A,A39,'MP내역(안정)'!F:F,"Y"))&lt;0.001,ABS(H39-SUMIFS('MP내역(안정)'!G:G,'MP내역(안정)'!A:A,A39,'MP내역(안정)'!B:B,"&lt;&gt;합계"))&lt;0.001),"O","X"))</f>
        <v/>
      </c>
      <c r="R39" s="21" t="str">
        <f>IF(A39="","",IF(COUNTIFS('MP내역(안정)'!A:A,A39,'MP내역(안정)'!H:H,"X")=0,"O","X"))</f>
        <v/>
      </c>
      <c r="S39" s="20"/>
    </row>
    <row r="40" spans="1:19">
      <c r="A40" s="20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1" t="str">
        <f t="shared" si="0"/>
        <v/>
      </c>
      <c r="M40" s="21" t="str">
        <f t="shared" si="1"/>
        <v/>
      </c>
      <c r="N40" s="21" t="str">
        <f>IF(A40="","",IFERROR(IF(J40&lt;VLOOKUP(A40,'포트변경내역(중립)'!A:J,10,0),"O","X"),""))</f>
        <v/>
      </c>
      <c r="O40" s="21" t="str">
        <f>IF(A40="","",COUNTIFS('MP내역(안정)'!$A:$A,A40)-COUNTIFS('MP내역(안정)'!$A:$A,A40,'MP내역(안정)'!$B:$B,"현금")-COUNTIFS('MP내역(안정)'!$A:$A,A40,'MP내역(안정)'!$B:$B,"예수금")-COUNTIFS('MP내역(안정)'!$A:$A,A40,'MP내역(안정)'!$B:$B,"예탁금")-COUNTIFS('MP내역(안정)'!$A:$A,A40,'MP내역(안정)'!$B:$B,"합계"))</f>
        <v/>
      </c>
      <c r="P40" s="21" t="str">
        <f>IF(A40="","",IF(COUNTIFS('MP내역(안정)'!A:A,A40,'MP내역(안정)'!G:G,"&gt;"&amp;$F$2,'MP내역(안정)'!D:D,"&lt;&gt;"&amp;$H$2,'MP내역(안정)'!D:D,"&lt;&gt;"&amp;$I$2,'MP내역(안정)'!B:B,"&lt;&gt;현금",'MP내역(안정)'!B:B,"&lt;&gt;합계")=0,"O","X"))</f>
        <v/>
      </c>
      <c r="Q40" s="21" t="str">
        <f>IF(A40="","",IF(AND(ABS(I40-SUMIFS('MP내역(안정)'!G:G,'MP내역(안정)'!A:A,A40,'MP내역(안정)'!F:F,"Y"))&lt;0.001,ABS(H40-SUMIFS('MP내역(안정)'!G:G,'MP내역(안정)'!A:A,A40,'MP내역(안정)'!B:B,"&lt;&gt;합계"))&lt;0.001),"O","X"))</f>
        <v/>
      </c>
      <c r="R40" s="21" t="str">
        <f>IF(A40="","",IF(COUNTIFS('MP내역(안정)'!A:A,A40,'MP내역(안정)'!H:H,"X")=0,"O","X"))</f>
        <v/>
      </c>
      <c r="S40" s="20"/>
    </row>
    <row r="41" spans="1:19">
      <c r="A41" s="20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1" t="str">
        <f t="shared" si="0"/>
        <v/>
      </c>
      <c r="M41" s="21" t="str">
        <f t="shared" si="1"/>
        <v/>
      </c>
      <c r="N41" s="21" t="str">
        <f>IF(A41="","",IFERROR(IF(J41&lt;VLOOKUP(A41,'포트변경내역(중립)'!A:J,10,0),"O","X"),""))</f>
        <v/>
      </c>
      <c r="O41" s="21" t="str">
        <f>IF(A41="","",COUNTIFS('MP내역(안정)'!$A:$A,A41)-COUNTIFS('MP내역(안정)'!$A:$A,A41,'MP내역(안정)'!$B:$B,"현금")-COUNTIFS('MP내역(안정)'!$A:$A,A41,'MP내역(안정)'!$B:$B,"예수금")-COUNTIFS('MP내역(안정)'!$A:$A,A41,'MP내역(안정)'!$B:$B,"예탁금")-COUNTIFS('MP내역(안정)'!$A:$A,A41,'MP내역(안정)'!$B:$B,"합계"))</f>
        <v/>
      </c>
      <c r="P41" s="21" t="str">
        <f>IF(A41="","",IF(COUNTIFS('MP내역(안정)'!A:A,A41,'MP내역(안정)'!G:G,"&gt;"&amp;$F$2,'MP내역(안정)'!D:D,"&lt;&gt;"&amp;$H$2,'MP내역(안정)'!D:D,"&lt;&gt;"&amp;$I$2,'MP내역(안정)'!B:B,"&lt;&gt;현금",'MP내역(안정)'!B:B,"&lt;&gt;합계")=0,"O","X"))</f>
        <v/>
      </c>
      <c r="Q41" s="21" t="str">
        <f>IF(A41="","",IF(AND(ABS(I41-SUMIFS('MP내역(안정)'!G:G,'MP내역(안정)'!A:A,A41,'MP내역(안정)'!F:F,"Y"))&lt;0.001,ABS(H41-SUMIFS('MP내역(안정)'!G:G,'MP내역(안정)'!A:A,A41,'MP내역(안정)'!B:B,"&lt;&gt;합계"))&lt;0.001),"O","X"))</f>
        <v/>
      </c>
      <c r="R41" s="21" t="str">
        <f>IF(A41="","",IF(COUNTIFS('MP내역(안정)'!A:A,A41,'MP내역(안정)'!H:H,"X")=0,"O","X"))</f>
        <v/>
      </c>
      <c r="S41" s="20"/>
    </row>
    <row r="42" spans="1:19">
      <c r="A42" s="20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1" t="str">
        <f t="shared" si="0"/>
        <v/>
      </c>
      <c r="M42" s="21" t="str">
        <f t="shared" si="1"/>
        <v/>
      </c>
      <c r="N42" s="21" t="str">
        <f>IF(A42="","",IFERROR(IF(J42&lt;VLOOKUP(A42,'포트변경내역(중립)'!A:J,10,0),"O","X"),""))</f>
        <v/>
      </c>
      <c r="O42" s="21" t="str">
        <f>IF(A42="","",COUNTIFS('MP내역(안정)'!$A:$A,A42)-COUNTIFS('MP내역(안정)'!$A:$A,A42,'MP내역(안정)'!$B:$B,"현금")-COUNTIFS('MP내역(안정)'!$A:$A,A42,'MP내역(안정)'!$B:$B,"예수금")-COUNTIFS('MP내역(안정)'!$A:$A,A42,'MP내역(안정)'!$B:$B,"예탁금")-COUNTIFS('MP내역(안정)'!$A:$A,A42,'MP내역(안정)'!$B:$B,"합계"))</f>
        <v/>
      </c>
      <c r="P42" s="21" t="str">
        <f>IF(A42="","",IF(COUNTIFS('MP내역(안정)'!A:A,A42,'MP내역(안정)'!G:G,"&gt;"&amp;$F$2,'MP내역(안정)'!D:D,"&lt;&gt;"&amp;$H$2,'MP내역(안정)'!D:D,"&lt;&gt;"&amp;$I$2,'MP내역(안정)'!B:B,"&lt;&gt;현금",'MP내역(안정)'!B:B,"&lt;&gt;합계")=0,"O","X"))</f>
        <v/>
      </c>
      <c r="Q42" s="21" t="str">
        <f>IF(A42="","",IF(AND(ABS(I42-SUMIFS('MP내역(안정)'!G:G,'MP내역(안정)'!A:A,A42,'MP내역(안정)'!F:F,"Y"))&lt;0.001,ABS(H42-SUMIFS('MP내역(안정)'!G:G,'MP내역(안정)'!A:A,A42,'MP내역(안정)'!B:B,"&lt;&gt;합계"))&lt;0.001),"O","X"))</f>
        <v/>
      </c>
      <c r="R42" s="21" t="str">
        <f>IF(A42="","",IF(COUNTIFS('MP내역(안정)'!A:A,A42,'MP내역(안정)'!H:H,"X")=0,"O","X"))</f>
        <v/>
      </c>
      <c r="S42" s="20"/>
    </row>
    <row r="43" spans="1:19">
      <c r="A43" s="20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1" t="str">
        <f t="shared" si="0"/>
        <v/>
      </c>
      <c r="M43" s="21" t="str">
        <f t="shared" si="1"/>
        <v/>
      </c>
      <c r="N43" s="21" t="str">
        <f>IF(A43="","",IFERROR(IF(J43&lt;VLOOKUP(A43,'포트변경내역(중립)'!A:J,10,0),"O","X"),""))</f>
        <v/>
      </c>
      <c r="O43" s="21" t="str">
        <f>IF(A43="","",COUNTIFS('MP내역(안정)'!$A:$A,A43)-COUNTIFS('MP내역(안정)'!$A:$A,A43,'MP내역(안정)'!$B:$B,"현금")-COUNTIFS('MP내역(안정)'!$A:$A,A43,'MP내역(안정)'!$B:$B,"예수금")-COUNTIFS('MP내역(안정)'!$A:$A,A43,'MP내역(안정)'!$B:$B,"예탁금")-COUNTIFS('MP내역(안정)'!$A:$A,A43,'MP내역(안정)'!$B:$B,"합계"))</f>
        <v/>
      </c>
      <c r="P43" s="21" t="str">
        <f>IF(A43="","",IF(COUNTIFS('MP내역(안정)'!A:A,A43,'MP내역(안정)'!G:G,"&gt;"&amp;$F$2,'MP내역(안정)'!D:D,"&lt;&gt;"&amp;$H$2,'MP내역(안정)'!D:D,"&lt;&gt;"&amp;$I$2,'MP내역(안정)'!B:B,"&lt;&gt;현금",'MP내역(안정)'!B:B,"&lt;&gt;합계")=0,"O","X"))</f>
        <v/>
      </c>
      <c r="Q43" s="21" t="str">
        <f>IF(A43="","",IF(AND(ABS(I43-SUMIFS('MP내역(안정)'!G:G,'MP내역(안정)'!A:A,A43,'MP내역(안정)'!F:F,"Y"))&lt;0.001,ABS(H43-SUMIFS('MP내역(안정)'!G:G,'MP내역(안정)'!A:A,A43,'MP내역(안정)'!B:B,"&lt;&gt;합계"))&lt;0.001),"O","X"))</f>
        <v/>
      </c>
      <c r="R43" s="21" t="str">
        <f>IF(A43="","",IF(COUNTIFS('MP내역(안정)'!A:A,A43,'MP내역(안정)'!H:H,"X")=0,"O","X"))</f>
        <v/>
      </c>
      <c r="S43" s="20"/>
    </row>
    <row r="44" spans="1:19">
      <c r="A44" s="20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1" t="str">
        <f t="shared" si="0"/>
        <v/>
      </c>
      <c r="M44" s="21" t="str">
        <f t="shared" si="1"/>
        <v/>
      </c>
      <c r="N44" s="21" t="str">
        <f>IF(A44="","",IFERROR(IF(J44&lt;VLOOKUP(A44,'포트변경내역(중립)'!A:J,10,0),"O","X"),""))</f>
        <v/>
      </c>
      <c r="O44" s="21" t="str">
        <f>IF(A44="","",COUNTIFS('MP내역(안정)'!$A:$A,A44)-COUNTIFS('MP내역(안정)'!$A:$A,A44,'MP내역(안정)'!$B:$B,"현금")-COUNTIFS('MP내역(안정)'!$A:$A,A44,'MP내역(안정)'!$B:$B,"예수금")-COUNTIFS('MP내역(안정)'!$A:$A,A44,'MP내역(안정)'!$B:$B,"예탁금")-COUNTIFS('MP내역(안정)'!$A:$A,A44,'MP내역(안정)'!$B:$B,"합계"))</f>
        <v/>
      </c>
      <c r="P44" s="21" t="str">
        <f>IF(A44="","",IF(COUNTIFS('MP내역(안정)'!A:A,A44,'MP내역(안정)'!G:G,"&gt;"&amp;$F$2,'MP내역(안정)'!D:D,"&lt;&gt;"&amp;$H$2,'MP내역(안정)'!D:D,"&lt;&gt;"&amp;$I$2,'MP내역(안정)'!B:B,"&lt;&gt;현금",'MP내역(안정)'!B:B,"&lt;&gt;합계")=0,"O","X"))</f>
        <v/>
      </c>
      <c r="Q44" s="21" t="str">
        <f>IF(A44="","",IF(AND(ABS(I44-SUMIFS('MP내역(안정)'!G:G,'MP내역(안정)'!A:A,A44,'MP내역(안정)'!F:F,"Y"))&lt;0.001,ABS(H44-SUMIFS('MP내역(안정)'!G:G,'MP내역(안정)'!A:A,A44,'MP내역(안정)'!B:B,"&lt;&gt;합계"))&lt;0.001),"O","X"))</f>
        <v/>
      </c>
      <c r="R44" s="21" t="str">
        <f>IF(A44="","",IF(COUNTIFS('MP내역(안정)'!A:A,A44,'MP내역(안정)'!H:H,"X")=0,"O","X"))</f>
        <v/>
      </c>
      <c r="S44" s="20"/>
    </row>
    <row r="45" spans="1:19">
      <c r="A45" s="20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1" t="str">
        <f t="shared" si="0"/>
        <v/>
      </c>
      <c r="M45" s="21" t="str">
        <f t="shared" si="1"/>
        <v/>
      </c>
      <c r="N45" s="21" t="str">
        <f>IF(A45="","",IFERROR(IF(J45&lt;VLOOKUP(A45,'포트변경내역(중립)'!A:J,10,0),"O","X"),""))</f>
        <v/>
      </c>
      <c r="O45" s="21" t="str">
        <f>IF(A45="","",COUNTIFS('MP내역(안정)'!$A:$A,A45)-COUNTIFS('MP내역(안정)'!$A:$A,A45,'MP내역(안정)'!$B:$B,"현금")-COUNTIFS('MP내역(안정)'!$A:$A,A45,'MP내역(안정)'!$B:$B,"예수금")-COUNTIFS('MP내역(안정)'!$A:$A,A45,'MP내역(안정)'!$B:$B,"예탁금")-COUNTIFS('MP내역(안정)'!$A:$A,A45,'MP내역(안정)'!$B:$B,"합계"))</f>
        <v/>
      </c>
      <c r="P45" s="21" t="str">
        <f>IF(A45="","",IF(COUNTIFS('MP내역(안정)'!A:A,A45,'MP내역(안정)'!G:G,"&gt;"&amp;$F$2,'MP내역(안정)'!D:D,"&lt;&gt;"&amp;$H$2,'MP내역(안정)'!D:D,"&lt;&gt;"&amp;$I$2,'MP내역(안정)'!B:B,"&lt;&gt;현금",'MP내역(안정)'!B:B,"&lt;&gt;합계")=0,"O","X"))</f>
        <v/>
      </c>
      <c r="Q45" s="21" t="str">
        <f>IF(A45="","",IF(AND(ABS(I45-SUMIFS('MP내역(안정)'!G:G,'MP내역(안정)'!A:A,A45,'MP내역(안정)'!F:F,"Y"))&lt;0.001,ABS(H45-SUMIFS('MP내역(안정)'!G:G,'MP내역(안정)'!A:A,A45,'MP내역(안정)'!B:B,"&lt;&gt;합계"))&lt;0.001),"O","X"))</f>
        <v/>
      </c>
      <c r="R45" s="21" t="str">
        <f>IF(A45="","",IF(COUNTIFS('MP내역(안정)'!A:A,A45,'MP내역(안정)'!H:H,"X")=0,"O","X"))</f>
        <v/>
      </c>
      <c r="S45" s="20"/>
    </row>
    <row r="46" spans="1:19">
      <c r="A46" s="20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1" t="str">
        <f t="shared" si="0"/>
        <v/>
      </c>
      <c r="M46" s="21" t="str">
        <f t="shared" si="1"/>
        <v/>
      </c>
      <c r="N46" s="21" t="str">
        <f>IF(A46="","",IFERROR(IF(J46&lt;VLOOKUP(A46,'포트변경내역(중립)'!A:J,10,0),"O","X"),""))</f>
        <v/>
      </c>
      <c r="O46" s="21" t="str">
        <f>IF(A46="","",COUNTIFS('MP내역(안정)'!$A:$A,A46)-COUNTIFS('MP내역(안정)'!$A:$A,A46,'MP내역(안정)'!$B:$B,"현금")-COUNTIFS('MP내역(안정)'!$A:$A,A46,'MP내역(안정)'!$B:$B,"예수금")-COUNTIFS('MP내역(안정)'!$A:$A,A46,'MP내역(안정)'!$B:$B,"예탁금")-COUNTIFS('MP내역(안정)'!$A:$A,A46,'MP내역(안정)'!$B:$B,"합계"))</f>
        <v/>
      </c>
      <c r="P46" s="21" t="str">
        <f>IF(A46="","",IF(COUNTIFS('MP내역(안정)'!A:A,A46,'MP내역(안정)'!G:G,"&gt;"&amp;$F$2,'MP내역(안정)'!D:D,"&lt;&gt;"&amp;$H$2,'MP내역(안정)'!D:D,"&lt;&gt;"&amp;$I$2,'MP내역(안정)'!B:B,"&lt;&gt;현금",'MP내역(안정)'!B:B,"&lt;&gt;합계")=0,"O","X"))</f>
        <v/>
      </c>
      <c r="Q46" s="21" t="str">
        <f>IF(A46="","",IF(AND(ABS(I46-SUMIFS('MP내역(안정)'!G:G,'MP내역(안정)'!A:A,A46,'MP내역(안정)'!F:F,"Y"))&lt;0.001,ABS(H46-SUMIFS('MP내역(안정)'!G:G,'MP내역(안정)'!A:A,A46,'MP내역(안정)'!B:B,"&lt;&gt;합계"))&lt;0.001),"O","X"))</f>
        <v/>
      </c>
      <c r="R46" s="21" t="str">
        <f>IF(A46="","",IF(COUNTIFS('MP내역(안정)'!A:A,A46,'MP내역(안정)'!H:H,"X")=0,"O","X"))</f>
        <v/>
      </c>
      <c r="S46" s="20"/>
    </row>
    <row r="47" spans="1:19">
      <c r="A47" s="20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1" t="str">
        <f t="shared" si="0"/>
        <v/>
      </c>
      <c r="M47" s="21" t="str">
        <f t="shared" si="1"/>
        <v/>
      </c>
      <c r="N47" s="21" t="str">
        <f>IF(A47="","",IFERROR(IF(J47&lt;VLOOKUP(A47,'포트변경내역(중립)'!A:J,10,0),"O","X"),""))</f>
        <v/>
      </c>
      <c r="O47" s="21" t="str">
        <f>IF(A47="","",COUNTIFS('MP내역(안정)'!$A:$A,A47)-COUNTIFS('MP내역(안정)'!$A:$A,A47,'MP내역(안정)'!$B:$B,"현금")-COUNTIFS('MP내역(안정)'!$A:$A,A47,'MP내역(안정)'!$B:$B,"예수금")-COUNTIFS('MP내역(안정)'!$A:$A,A47,'MP내역(안정)'!$B:$B,"예탁금")-COUNTIFS('MP내역(안정)'!$A:$A,A47,'MP내역(안정)'!$B:$B,"합계"))</f>
        <v/>
      </c>
      <c r="P47" s="21" t="str">
        <f>IF(A47="","",IF(COUNTIFS('MP내역(안정)'!A:A,A47,'MP내역(안정)'!G:G,"&gt;"&amp;$F$2,'MP내역(안정)'!D:D,"&lt;&gt;"&amp;$H$2,'MP내역(안정)'!D:D,"&lt;&gt;"&amp;$I$2,'MP내역(안정)'!B:B,"&lt;&gt;현금",'MP내역(안정)'!B:B,"&lt;&gt;합계")=0,"O","X"))</f>
        <v/>
      </c>
      <c r="Q47" s="21" t="str">
        <f>IF(A47="","",IF(AND(ABS(I47-SUMIFS('MP내역(안정)'!G:G,'MP내역(안정)'!A:A,A47,'MP내역(안정)'!F:F,"Y"))&lt;0.001,ABS(H47-SUMIFS('MP내역(안정)'!G:G,'MP내역(안정)'!A:A,A47,'MP내역(안정)'!B:B,"&lt;&gt;합계"))&lt;0.001),"O","X"))</f>
        <v/>
      </c>
      <c r="R47" s="21" t="str">
        <f>IF(A47="","",IF(COUNTIFS('MP내역(안정)'!A:A,A47,'MP내역(안정)'!H:H,"X")=0,"O","X"))</f>
        <v/>
      </c>
      <c r="S47" s="20"/>
    </row>
    <row r="48" spans="1:19">
      <c r="A48" s="20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1" t="str">
        <f t="shared" si="0"/>
        <v/>
      </c>
      <c r="M48" s="21" t="str">
        <f t="shared" si="1"/>
        <v/>
      </c>
      <c r="N48" s="21" t="str">
        <f>IF(A48="","",IFERROR(IF(J48&lt;VLOOKUP(A48,'포트변경내역(중립)'!A:J,10,0),"O","X"),""))</f>
        <v/>
      </c>
      <c r="O48" s="21" t="str">
        <f>IF(A48="","",COUNTIFS('MP내역(안정)'!$A:$A,A48)-COUNTIFS('MP내역(안정)'!$A:$A,A48,'MP내역(안정)'!$B:$B,"현금")-COUNTIFS('MP내역(안정)'!$A:$A,A48,'MP내역(안정)'!$B:$B,"예수금")-COUNTIFS('MP내역(안정)'!$A:$A,A48,'MP내역(안정)'!$B:$B,"예탁금")-COUNTIFS('MP내역(안정)'!$A:$A,A48,'MP내역(안정)'!$B:$B,"합계"))</f>
        <v/>
      </c>
      <c r="P48" s="21" t="str">
        <f>IF(A48="","",IF(COUNTIFS('MP내역(안정)'!A:A,A48,'MP내역(안정)'!G:G,"&gt;"&amp;$F$2,'MP내역(안정)'!D:D,"&lt;&gt;"&amp;$H$2,'MP내역(안정)'!D:D,"&lt;&gt;"&amp;$I$2,'MP내역(안정)'!B:B,"&lt;&gt;현금",'MP내역(안정)'!B:B,"&lt;&gt;합계")=0,"O","X"))</f>
        <v/>
      </c>
      <c r="Q48" s="21" t="str">
        <f>IF(A48="","",IF(AND(ABS(I48-SUMIFS('MP내역(안정)'!G:G,'MP내역(안정)'!A:A,A48,'MP내역(안정)'!F:F,"Y"))&lt;0.001,ABS(H48-SUMIFS('MP내역(안정)'!G:G,'MP내역(안정)'!A:A,A48,'MP내역(안정)'!B:B,"&lt;&gt;합계"))&lt;0.001),"O","X"))</f>
        <v/>
      </c>
      <c r="R48" s="21" t="str">
        <f>IF(A48="","",IF(COUNTIFS('MP내역(안정)'!A:A,A48,'MP내역(안정)'!H:H,"X")=0,"O","X"))</f>
        <v/>
      </c>
      <c r="S48" s="20"/>
    </row>
    <row r="49" spans="1:19">
      <c r="A49" s="20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1" t="str">
        <f t="shared" si="0"/>
        <v/>
      </c>
      <c r="M49" s="21" t="str">
        <f t="shared" si="1"/>
        <v/>
      </c>
      <c r="N49" s="21" t="str">
        <f>IF(A49="","",IFERROR(IF(J49&lt;VLOOKUP(A49,'포트변경내역(중립)'!A:J,10,0),"O","X"),""))</f>
        <v/>
      </c>
      <c r="O49" s="21" t="str">
        <f>IF(A49="","",COUNTIFS('MP내역(안정)'!$A:$A,A49)-COUNTIFS('MP내역(안정)'!$A:$A,A49,'MP내역(안정)'!$B:$B,"현금")-COUNTIFS('MP내역(안정)'!$A:$A,A49,'MP내역(안정)'!$B:$B,"예수금")-COUNTIFS('MP내역(안정)'!$A:$A,A49,'MP내역(안정)'!$B:$B,"예탁금")-COUNTIFS('MP내역(안정)'!$A:$A,A49,'MP내역(안정)'!$B:$B,"합계"))</f>
        <v/>
      </c>
      <c r="P49" s="21" t="str">
        <f>IF(A49="","",IF(COUNTIFS('MP내역(안정)'!A:A,A49,'MP내역(안정)'!G:G,"&gt;"&amp;$F$2,'MP내역(안정)'!D:D,"&lt;&gt;"&amp;$H$2,'MP내역(안정)'!D:D,"&lt;&gt;"&amp;$I$2,'MP내역(안정)'!B:B,"&lt;&gt;현금",'MP내역(안정)'!B:B,"&lt;&gt;합계")=0,"O","X"))</f>
        <v/>
      </c>
      <c r="Q49" s="21" t="str">
        <f>IF(A49="","",IF(AND(ABS(I49-SUMIFS('MP내역(안정)'!G:G,'MP내역(안정)'!A:A,A49,'MP내역(안정)'!F:F,"Y"))&lt;0.001,ABS(H49-SUMIFS('MP내역(안정)'!G:G,'MP내역(안정)'!A:A,A49,'MP내역(안정)'!B:B,"&lt;&gt;합계"))&lt;0.001),"O","X"))</f>
        <v/>
      </c>
      <c r="R49" s="21" t="str">
        <f>IF(A49="","",IF(COUNTIFS('MP내역(안정)'!A:A,A49,'MP내역(안정)'!H:H,"X")=0,"O","X"))</f>
        <v/>
      </c>
      <c r="S49" s="20"/>
    </row>
    <row r="50" spans="1:19">
      <c r="A50" s="20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1" t="str">
        <f t="shared" si="0"/>
        <v/>
      </c>
      <c r="M50" s="21" t="str">
        <f t="shared" si="1"/>
        <v/>
      </c>
      <c r="N50" s="21" t="str">
        <f>IF(A50="","",IFERROR(IF(J50&lt;VLOOKUP(A50,'포트변경내역(중립)'!A:J,10,0),"O","X"),""))</f>
        <v/>
      </c>
      <c r="O50" s="21" t="str">
        <f>IF(A50="","",COUNTIFS('MP내역(안정)'!$A:$A,A50)-COUNTIFS('MP내역(안정)'!$A:$A,A50,'MP내역(안정)'!$B:$B,"현금")-COUNTIFS('MP내역(안정)'!$A:$A,A50,'MP내역(안정)'!$B:$B,"예수금")-COUNTIFS('MP내역(안정)'!$A:$A,A50,'MP내역(안정)'!$B:$B,"예탁금")-COUNTIFS('MP내역(안정)'!$A:$A,A50,'MP내역(안정)'!$B:$B,"합계"))</f>
        <v/>
      </c>
      <c r="P50" s="21" t="str">
        <f>IF(A50="","",IF(COUNTIFS('MP내역(안정)'!A:A,A50,'MP내역(안정)'!G:G,"&gt;"&amp;$F$2,'MP내역(안정)'!D:D,"&lt;&gt;"&amp;$H$2,'MP내역(안정)'!D:D,"&lt;&gt;"&amp;$I$2,'MP내역(안정)'!B:B,"&lt;&gt;현금",'MP내역(안정)'!B:B,"&lt;&gt;합계")=0,"O","X"))</f>
        <v/>
      </c>
      <c r="Q50" s="21" t="str">
        <f>IF(A50="","",IF(AND(ABS(I50-SUMIFS('MP내역(안정)'!G:G,'MP내역(안정)'!A:A,A50,'MP내역(안정)'!F:F,"Y"))&lt;0.001,ABS(H50-SUMIFS('MP내역(안정)'!G:G,'MP내역(안정)'!A:A,A50,'MP내역(안정)'!B:B,"&lt;&gt;합계"))&lt;0.001),"O","X"))</f>
        <v/>
      </c>
      <c r="R50" s="21" t="str">
        <f>IF(A50="","",IF(COUNTIFS('MP내역(안정)'!A:A,A50,'MP내역(안정)'!H:H,"X")=0,"O","X"))</f>
        <v/>
      </c>
      <c r="S50" s="20"/>
    </row>
    <row r="51" spans="1:19">
      <c r="A51" s="20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1" t="str">
        <f t="shared" si="0"/>
        <v/>
      </c>
      <c r="M51" s="21" t="str">
        <f t="shared" si="1"/>
        <v/>
      </c>
      <c r="N51" s="21" t="str">
        <f>IF(A51="","",IFERROR(IF(J51&lt;VLOOKUP(A51,'포트변경내역(중립)'!A:J,10,0),"O","X"),""))</f>
        <v/>
      </c>
      <c r="O51" s="21" t="str">
        <f>IF(A51="","",COUNTIFS('MP내역(안정)'!$A:$A,A51)-COUNTIFS('MP내역(안정)'!$A:$A,A51,'MP내역(안정)'!$B:$B,"현금")-COUNTIFS('MP내역(안정)'!$A:$A,A51,'MP내역(안정)'!$B:$B,"예수금")-COUNTIFS('MP내역(안정)'!$A:$A,A51,'MP내역(안정)'!$B:$B,"예탁금")-COUNTIFS('MP내역(안정)'!$A:$A,A51,'MP내역(안정)'!$B:$B,"합계"))</f>
        <v/>
      </c>
      <c r="P51" s="21" t="str">
        <f>IF(A51="","",IF(COUNTIFS('MP내역(안정)'!A:A,A51,'MP내역(안정)'!G:G,"&gt;"&amp;$F$2,'MP내역(안정)'!D:D,"&lt;&gt;"&amp;$H$2,'MP내역(안정)'!D:D,"&lt;&gt;"&amp;$I$2,'MP내역(안정)'!B:B,"&lt;&gt;현금",'MP내역(안정)'!B:B,"&lt;&gt;합계")=0,"O","X"))</f>
        <v/>
      </c>
      <c r="Q51" s="21" t="str">
        <f>IF(A51="","",IF(AND(ABS(I51-SUMIFS('MP내역(안정)'!G:G,'MP내역(안정)'!A:A,A51,'MP내역(안정)'!F:F,"Y"))&lt;0.001,ABS(H51-SUMIFS('MP내역(안정)'!G:G,'MP내역(안정)'!A:A,A51,'MP내역(안정)'!B:B,"&lt;&gt;합계"))&lt;0.001),"O","X"))</f>
        <v/>
      </c>
      <c r="R51" s="21" t="str">
        <f>IF(A51="","",IF(COUNTIFS('MP내역(안정)'!A:A,A51,'MP내역(안정)'!H:H,"X")=0,"O","X"))</f>
        <v/>
      </c>
      <c r="S51" s="20"/>
    </row>
    <row r="52" spans="1:19">
      <c r="A52" s="20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1" t="str">
        <f t="shared" si="0"/>
        <v/>
      </c>
      <c r="M52" s="21" t="str">
        <f t="shared" si="1"/>
        <v/>
      </c>
      <c r="N52" s="21" t="str">
        <f>IF(A52="","",IFERROR(IF(J52&lt;VLOOKUP(A52,'포트변경내역(중립)'!A:J,10,0),"O","X"),""))</f>
        <v/>
      </c>
      <c r="O52" s="21" t="str">
        <f>IF(A52="","",COUNTIFS('MP내역(안정)'!$A:$A,A52)-COUNTIFS('MP내역(안정)'!$A:$A,A52,'MP내역(안정)'!$B:$B,"현금")-COUNTIFS('MP내역(안정)'!$A:$A,A52,'MP내역(안정)'!$B:$B,"예수금")-COUNTIFS('MP내역(안정)'!$A:$A,A52,'MP내역(안정)'!$B:$B,"예탁금")-COUNTIFS('MP내역(안정)'!$A:$A,A52,'MP내역(안정)'!$B:$B,"합계"))</f>
        <v/>
      </c>
      <c r="P52" s="21" t="str">
        <f>IF(A52="","",IF(COUNTIFS('MP내역(안정)'!A:A,A52,'MP내역(안정)'!G:G,"&gt;"&amp;$F$2,'MP내역(안정)'!D:D,"&lt;&gt;"&amp;$H$2,'MP내역(안정)'!D:D,"&lt;&gt;"&amp;$I$2,'MP내역(안정)'!B:B,"&lt;&gt;현금",'MP내역(안정)'!B:B,"&lt;&gt;합계")=0,"O","X"))</f>
        <v/>
      </c>
      <c r="Q52" s="21" t="str">
        <f>IF(A52="","",IF(AND(ABS(I52-SUMIFS('MP내역(안정)'!G:G,'MP내역(안정)'!A:A,A52,'MP내역(안정)'!F:F,"Y"))&lt;0.001,ABS(H52-SUMIFS('MP내역(안정)'!G:G,'MP내역(안정)'!A:A,A52,'MP내역(안정)'!B:B,"&lt;&gt;합계"))&lt;0.001),"O","X"))</f>
        <v/>
      </c>
      <c r="R52" s="21" t="str">
        <f>IF(A52="","",IF(COUNTIFS('MP내역(안정)'!A:A,A52,'MP내역(안정)'!H:H,"X")=0,"O","X"))</f>
        <v/>
      </c>
      <c r="S52" s="20"/>
    </row>
    <row r="53" spans="1:19">
      <c r="A53" s="20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1" t="str">
        <f t="shared" si="0"/>
        <v/>
      </c>
      <c r="M53" s="21" t="str">
        <f t="shared" si="1"/>
        <v/>
      </c>
      <c r="N53" s="21" t="str">
        <f>IF(A53="","",IFERROR(IF(J53&lt;VLOOKUP(A53,'포트변경내역(중립)'!A:J,10,0),"O","X"),""))</f>
        <v/>
      </c>
      <c r="O53" s="21" t="str">
        <f>IF(A53="","",COUNTIFS('MP내역(안정)'!$A:$A,A53)-COUNTIFS('MP내역(안정)'!$A:$A,A53,'MP내역(안정)'!$B:$B,"현금")-COUNTIFS('MP내역(안정)'!$A:$A,A53,'MP내역(안정)'!$B:$B,"예수금")-COUNTIFS('MP내역(안정)'!$A:$A,A53,'MP내역(안정)'!$B:$B,"예탁금")-COUNTIFS('MP내역(안정)'!$A:$A,A53,'MP내역(안정)'!$B:$B,"합계"))</f>
        <v/>
      </c>
      <c r="P53" s="21" t="str">
        <f>IF(A53="","",IF(COUNTIFS('MP내역(안정)'!A:A,A53,'MP내역(안정)'!G:G,"&gt;"&amp;$F$2,'MP내역(안정)'!D:D,"&lt;&gt;"&amp;$H$2,'MP내역(안정)'!D:D,"&lt;&gt;"&amp;$I$2,'MP내역(안정)'!B:B,"&lt;&gt;현금",'MP내역(안정)'!B:B,"&lt;&gt;합계")=0,"O","X"))</f>
        <v/>
      </c>
      <c r="Q53" s="21" t="str">
        <f>IF(A53="","",IF(AND(ABS(I53-SUMIFS('MP내역(안정)'!G:G,'MP내역(안정)'!A:A,A53,'MP내역(안정)'!F:F,"Y"))&lt;0.001,ABS(H53-SUMIFS('MP내역(안정)'!G:G,'MP내역(안정)'!A:A,A53,'MP내역(안정)'!B:B,"&lt;&gt;합계"))&lt;0.001),"O","X"))</f>
        <v/>
      </c>
      <c r="R53" s="21" t="str">
        <f>IF(A53="","",IF(COUNTIFS('MP내역(안정)'!A:A,A53,'MP내역(안정)'!H:H,"X")=0,"O","X"))</f>
        <v/>
      </c>
      <c r="S53" s="20"/>
    </row>
    <row r="54" spans="1:19">
      <c r="A54" s="20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1" t="str">
        <f t="shared" si="0"/>
        <v/>
      </c>
      <c r="M54" s="21" t="str">
        <f t="shared" si="1"/>
        <v/>
      </c>
      <c r="N54" s="21" t="str">
        <f>IF(A54="","",IFERROR(IF(J54&lt;VLOOKUP(A54,'포트변경내역(중립)'!A:J,10,0),"O","X"),""))</f>
        <v/>
      </c>
      <c r="O54" s="21" t="str">
        <f>IF(A54="","",COUNTIFS('MP내역(안정)'!$A:$A,A54)-COUNTIFS('MP내역(안정)'!$A:$A,A54,'MP내역(안정)'!$B:$B,"현금")-COUNTIFS('MP내역(안정)'!$A:$A,A54,'MP내역(안정)'!$B:$B,"예수금")-COUNTIFS('MP내역(안정)'!$A:$A,A54,'MP내역(안정)'!$B:$B,"예탁금")-COUNTIFS('MP내역(안정)'!$A:$A,A54,'MP내역(안정)'!$B:$B,"합계"))</f>
        <v/>
      </c>
      <c r="P54" s="21" t="str">
        <f>IF(A54="","",IF(COUNTIFS('MP내역(안정)'!A:A,A54,'MP내역(안정)'!G:G,"&gt;"&amp;$F$2,'MP내역(안정)'!D:D,"&lt;&gt;"&amp;$H$2,'MP내역(안정)'!D:D,"&lt;&gt;"&amp;$I$2,'MP내역(안정)'!B:B,"&lt;&gt;현금",'MP내역(안정)'!B:B,"&lt;&gt;합계")=0,"O","X"))</f>
        <v/>
      </c>
      <c r="Q54" s="21" t="str">
        <f>IF(A54="","",IF(AND(ABS(I54-SUMIFS('MP내역(안정)'!G:G,'MP내역(안정)'!A:A,A54,'MP내역(안정)'!F:F,"Y"))&lt;0.001,ABS(H54-SUMIFS('MP내역(안정)'!G:G,'MP내역(안정)'!A:A,A54,'MP내역(안정)'!B:B,"&lt;&gt;합계"))&lt;0.001),"O","X"))</f>
        <v/>
      </c>
      <c r="R54" s="21" t="str">
        <f>IF(A54="","",IF(COUNTIFS('MP내역(안정)'!A:A,A54,'MP내역(안정)'!H:H,"X")=0,"O","X"))</f>
        <v/>
      </c>
      <c r="S54" s="20"/>
    </row>
    <row r="55" spans="1:19">
      <c r="A55" s="20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1" t="str">
        <f t="shared" si="0"/>
        <v/>
      </c>
      <c r="M55" s="21" t="str">
        <f t="shared" si="1"/>
        <v/>
      </c>
      <c r="N55" s="21" t="str">
        <f>IF(A55="","",IFERROR(IF(J55&lt;VLOOKUP(A55,'포트변경내역(중립)'!A:J,10,0),"O","X"),""))</f>
        <v/>
      </c>
      <c r="O55" s="21" t="str">
        <f>IF(A55="","",COUNTIFS('MP내역(안정)'!$A:$A,A55)-COUNTIFS('MP내역(안정)'!$A:$A,A55,'MP내역(안정)'!$B:$B,"현금")-COUNTIFS('MP내역(안정)'!$A:$A,A55,'MP내역(안정)'!$B:$B,"예수금")-COUNTIFS('MP내역(안정)'!$A:$A,A55,'MP내역(안정)'!$B:$B,"예탁금")-COUNTIFS('MP내역(안정)'!$A:$A,A55,'MP내역(안정)'!$B:$B,"합계"))</f>
        <v/>
      </c>
      <c r="P55" s="21" t="str">
        <f>IF(A55="","",IF(COUNTIFS('MP내역(안정)'!A:A,A55,'MP내역(안정)'!G:G,"&gt;"&amp;$F$2,'MP내역(안정)'!D:D,"&lt;&gt;"&amp;$H$2,'MP내역(안정)'!D:D,"&lt;&gt;"&amp;$I$2,'MP내역(안정)'!B:B,"&lt;&gt;현금",'MP내역(안정)'!B:B,"&lt;&gt;합계")=0,"O","X"))</f>
        <v/>
      </c>
      <c r="Q55" s="21" t="str">
        <f>IF(A55="","",IF(AND(ABS(I55-SUMIFS('MP내역(안정)'!G:G,'MP내역(안정)'!A:A,A55,'MP내역(안정)'!F:F,"Y"))&lt;0.001,ABS(H55-SUMIFS('MP내역(안정)'!G:G,'MP내역(안정)'!A:A,A55,'MP내역(안정)'!B:B,"&lt;&gt;합계"))&lt;0.001),"O","X"))</f>
        <v/>
      </c>
      <c r="R55" s="21" t="str">
        <f>IF(A55="","",IF(COUNTIFS('MP내역(안정)'!A:A,A55,'MP내역(안정)'!H:H,"X")=0,"O","X"))</f>
        <v/>
      </c>
      <c r="S55" s="20"/>
    </row>
    <row r="56" spans="1:19">
      <c r="A56" s="20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1" t="str">
        <f t="shared" si="0"/>
        <v/>
      </c>
      <c r="M56" s="21" t="str">
        <f t="shared" si="1"/>
        <v/>
      </c>
      <c r="N56" s="21" t="str">
        <f>IF(A56="","",IFERROR(IF(J56&lt;VLOOKUP(A56,'포트변경내역(중립)'!A:J,10,0),"O","X"),""))</f>
        <v/>
      </c>
      <c r="O56" s="21" t="str">
        <f>IF(A56="","",COUNTIFS('MP내역(안정)'!$A:$A,A56)-COUNTIFS('MP내역(안정)'!$A:$A,A56,'MP내역(안정)'!$B:$B,"현금")-COUNTIFS('MP내역(안정)'!$A:$A,A56,'MP내역(안정)'!$B:$B,"예수금")-COUNTIFS('MP내역(안정)'!$A:$A,A56,'MP내역(안정)'!$B:$B,"예탁금")-COUNTIFS('MP내역(안정)'!$A:$A,A56,'MP내역(안정)'!$B:$B,"합계"))</f>
        <v/>
      </c>
      <c r="P56" s="21" t="str">
        <f>IF(A56="","",IF(COUNTIFS('MP내역(안정)'!A:A,A56,'MP내역(안정)'!G:G,"&gt;"&amp;$F$2,'MP내역(안정)'!D:D,"&lt;&gt;"&amp;$H$2,'MP내역(안정)'!D:D,"&lt;&gt;"&amp;$I$2,'MP내역(안정)'!B:B,"&lt;&gt;현금",'MP내역(안정)'!B:B,"&lt;&gt;합계")=0,"O","X"))</f>
        <v/>
      </c>
      <c r="Q56" s="21" t="str">
        <f>IF(A56="","",IF(AND(ABS(I56-SUMIFS('MP내역(안정)'!G:G,'MP내역(안정)'!A:A,A56,'MP내역(안정)'!F:F,"Y"))&lt;0.001,ABS(H56-SUMIFS('MP내역(안정)'!G:G,'MP내역(안정)'!A:A,A56,'MP내역(안정)'!B:B,"&lt;&gt;합계"))&lt;0.001),"O","X"))</f>
        <v/>
      </c>
      <c r="R56" s="21" t="str">
        <f>IF(A56="","",IF(COUNTIFS('MP내역(안정)'!A:A,A56,'MP내역(안정)'!H:H,"X")=0,"O","X"))</f>
        <v/>
      </c>
      <c r="S56" s="20"/>
    </row>
    <row r="57" spans="1:19">
      <c r="A57" s="20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1" t="str">
        <f t="shared" si="0"/>
        <v/>
      </c>
      <c r="M57" s="21" t="str">
        <f t="shared" si="1"/>
        <v/>
      </c>
      <c r="N57" s="21" t="str">
        <f>IF(A57="","",IFERROR(IF(J57&lt;VLOOKUP(A57,'포트변경내역(중립)'!A:J,10,0),"O","X"),""))</f>
        <v/>
      </c>
      <c r="O57" s="21" t="str">
        <f>IF(A57="","",COUNTIFS('MP내역(안정)'!$A:$A,A57)-COUNTIFS('MP내역(안정)'!$A:$A,A57,'MP내역(안정)'!$B:$B,"현금")-COUNTIFS('MP내역(안정)'!$A:$A,A57,'MP내역(안정)'!$B:$B,"예수금")-COUNTIFS('MP내역(안정)'!$A:$A,A57,'MP내역(안정)'!$B:$B,"예탁금")-COUNTIFS('MP내역(안정)'!$A:$A,A57,'MP내역(안정)'!$B:$B,"합계"))</f>
        <v/>
      </c>
      <c r="P57" s="21" t="str">
        <f>IF(A57="","",IF(COUNTIFS('MP내역(안정)'!A:A,A57,'MP내역(안정)'!G:G,"&gt;"&amp;$F$2,'MP내역(안정)'!D:D,"&lt;&gt;"&amp;$H$2,'MP내역(안정)'!D:D,"&lt;&gt;"&amp;$I$2,'MP내역(안정)'!B:B,"&lt;&gt;현금",'MP내역(안정)'!B:B,"&lt;&gt;합계")=0,"O","X"))</f>
        <v/>
      </c>
      <c r="Q57" s="21" t="str">
        <f>IF(A57="","",IF(AND(ABS(I57-SUMIFS('MP내역(안정)'!G:G,'MP내역(안정)'!A:A,A57,'MP내역(안정)'!F:F,"Y"))&lt;0.001,ABS(H57-SUMIFS('MP내역(안정)'!G:G,'MP내역(안정)'!A:A,A57,'MP내역(안정)'!B:B,"&lt;&gt;합계"))&lt;0.001),"O","X"))</f>
        <v/>
      </c>
      <c r="R57" s="21" t="str">
        <f>IF(A57="","",IF(COUNTIFS('MP내역(안정)'!A:A,A57,'MP내역(안정)'!H:H,"X")=0,"O","X"))</f>
        <v/>
      </c>
      <c r="S57" s="20"/>
    </row>
    <row r="58" spans="1:19">
      <c r="A58" s="20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1" t="str">
        <f t="shared" si="0"/>
        <v/>
      </c>
      <c r="M58" s="21" t="str">
        <f t="shared" si="1"/>
        <v/>
      </c>
      <c r="N58" s="21" t="str">
        <f>IF(A58="","",IFERROR(IF(J58&lt;VLOOKUP(A58,'포트변경내역(중립)'!A:J,10,0),"O","X"),""))</f>
        <v/>
      </c>
      <c r="O58" s="21" t="str">
        <f>IF(A58="","",COUNTIFS('MP내역(안정)'!$A:$A,A58)-COUNTIFS('MP내역(안정)'!$A:$A,A58,'MP내역(안정)'!$B:$B,"현금")-COUNTIFS('MP내역(안정)'!$A:$A,A58,'MP내역(안정)'!$B:$B,"예수금")-COUNTIFS('MP내역(안정)'!$A:$A,A58,'MP내역(안정)'!$B:$B,"예탁금")-COUNTIFS('MP내역(안정)'!$A:$A,A58,'MP내역(안정)'!$B:$B,"합계"))</f>
        <v/>
      </c>
      <c r="P58" s="21" t="str">
        <f>IF(A58="","",IF(COUNTIFS('MP내역(안정)'!A:A,A58,'MP내역(안정)'!G:G,"&gt;"&amp;$F$2,'MP내역(안정)'!D:D,"&lt;&gt;"&amp;$H$2,'MP내역(안정)'!D:D,"&lt;&gt;"&amp;$I$2,'MP내역(안정)'!B:B,"&lt;&gt;현금",'MP내역(안정)'!B:B,"&lt;&gt;합계")=0,"O","X"))</f>
        <v/>
      </c>
      <c r="Q58" s="21" t="str">
        <f>IF(A58="","",IF(AND(ABS(I58-SUMIFS('MP내역(안정)'!G:G,'MP내역(안정)'!A:A,A58,'MP내역(안정)'!F:F,"Y"))&lt;0.001,ABS(H58-SUMIFS('MP내역(안정)'!G:G,'MP내역(안정)'!A:A,A58,'MP내역(안정)'!B:B,"&lt;&gt;합계"))&lt;0.001),"O","X"))</f>
        <v/>
      </c>
      <c r="R58" s="21" t="str">
        <f>IF(A58="","",IF(COUNTIFS('MP내역(안정)'!A:A,A58,'MP내역(안정)'!H:H,"X")=0,"O","X"))</f>
        <v/>
      </c>
      <c r="S58" s="20"/>
    </row>
    <row r="59" spans="1:19">
      <c r="A59" s="20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1" t="str">
        <f t="shared" si="0"/>
        <v/>
      </c>
      <c r="M59" s="21" t="str">
        <f t="shared" si="1"/>
        <v/>
      </c>
      <c r="N59" s="21" t="str">
        <f>IF(A59="","",IFERROR(IF(J59&lt;VLOOKUP(A59,'포트변경내역(중립)'!A:J,10,0),"O","X"),""))</f>
        <v/>
      </c>
      <c r="O59" s="21" t="str">
        <f>IF(A59="","",COUNTIFS('MP내역(안정)'!$A:$A,A59)-COUNTIFS('MP내역(안정)'!$A:$A,A59,'MP내역(안정)'!$B:$B,"현금")-COUNTIFS('MP내역(안정)'!$A:$A,A59,'MP내역(안정)'!$B:$B,"예수금")-COUNTIFS('MP내역(안정)'!$A:$A,A59,'MP내역(안정)'!$B:$B,"예탁금")-COUNTIFS('MP내역(안정)'!$A:$A,A59,'MP내역(안정)'!$B:$B,"합계"))</f>
        <v/>
      </c>
      <c r="P59" s="21" t="str">
        <f>IF(A59="","",IF(COUNTIFS('MP내역(안정)'!A:A,A59,'MP내역(안정)'!G:G,"&gt;"&amp;$F$2,'MP내역(안정)'!D:D,"&lt;&gt;"&amp;$H$2,'MP내역(안정)'!D:D,"&lt;&gt;"&amp;$I$2,'MP내역(안정)'!B:B,"&lt;&gt;현금",'MP내역(안정)'!B:B,"&lt;&gt;합계")=0,"O","X"))</f>
        <v/>
      </c>
      <c r="Q59" s="21" t="str">
        <f>IF(A59="","",IF(AND(ABS(I59-SUMIFS('MP내역(안정)'!G:G,'MP내역(안정)'!A:A,A59,'MP내역(안정)'!F:F,"Y"))&lt;0.001,ABS(H59-SUMIFS('MP내역(안정)'!G:G,'MP내역(안정)'!A:A,A59,'MP내역(안정)'!B:B,"&lt;&gt;합계"))&lt;0.001),"O","X"))</f>
        <v/>
      </c>
      <c r="R59" s="21" t="str">
        <f>IF(A59="","",IF(COUNTIFS('MP내역(안정)'!A:A,A59,'MP내역(안정)'!H:H,"X")=0,"O","X"))</f>
        <v/>
      </c>
      <c r="S59" s="20"/>
    </row>
    <row r="60" spans="1:19">
      <c r="A60" s="20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1" t="str">
        <f t="shared" si="0"/>
        <v/>
      </c>
      <c r="M60" s="21" t="str">
        <f t="shared" si="1"/>
        <v/>
      </c>
      <c r="N60" s="21" t="str">
        <f>IF(A60="","",IFERROR(IF(J60&lt;VLOOKUP(A60,'포트변경내역(중립)'!A:J,10,0),"O","X"),""))</f>
        <v/>
      </c>
      <c r="O60" s="21" t="str">
        <f>IF(A60="","",COUNTIFS('MP내역(안정)'!$A:$A,A60)-COUNTIFS('MP내역(안정)'!$A:$A,A60,'MP내역(안정)'!$B:$B,"현금")-COUNTIFS('MP내역(안정)'!$A:$A,A60,'MP내역(안정)'!$B:$B,"예수금")-COUNTIFS('MP내역(안정)'!$A:$A,A60,'MP내역(안정)'!$B:$B,"예탁금")-COUNTIFS('MP내역(안정)'!$A:$A,A60,'MP내역(안정)'!$B:$B,"합계"))</f>
        <v/>
      </c>
      <c r="P60" s="21" t="str">
        <f>IF(A60="","",IF(COUNTIFS('MP내역(안정)'!A:A,A60,'MP내역(안정)'!G:G,"&gt;"&amp;$F$2,'MP내역(안정)'!D:D,"&lt;&gt;"&amp;$H$2,'MP내역(안정)'!D:D,"&lt;&gt;"&amp;$I$2,'MP내역(안정)'!B:B,"&lt;&gt;현금",'MP내역(안정)'!B:B,"&lt;&gt;합계")=0,"O","X"))</f>
        <v/>
      </c>
      <c r="Q60" s="21" t="str">
        <f>IF(A60="","",IF(AND(ABS(I60-SUMIFS('MP내역(안정)'!G:G,'MP내역(안정)'!A:A,A60,'MP내역(안정)'!F:F,"Y"))&lt;0.001,ABS(H60-SUMIFS('MP내역(안정)'!G:G,'MP내역(안정)'!A:A,A60,'MP내역(안정)'!B:B,"&lt;&gt;합계"))&lt;0.001),"O","X"))</f>
        <v/>
      </c>
      <c r="R60" s="21" t="str">
        <f>IF(A60="","",IF(COUNTIFS('MP내역(안정)'!A:A,A60,'MP내역(안정)'!H:H,"X")=0,"O","X"))</f>
        <v/>
      </c>
      <c r="S60" s="20"/>
    </row>
    <row r="61" spans="1:19">
      <c r="A61" s="20"/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21" t="str">
        <f t="shared" si="0"/>
        <v/>
      </c>
      <c r="M61" s="21" t="str">
        <f t="shared" si="1"/>
        <v/>
      </c>
      <c r="N61" s="21" t="str">
        <f>IF(A61="","",IFERROR(IF(J61&lt;VLOOKUP(A61,'포트변경내역(중립)'!A:J,10,0),"O","X"),""))</f>
        <v/>
      </c>
      <c r="O61" s="21" t="str">
        <f>IF(A61="","",COUNTIFS('MP내역(안정)'!$A:$A,A61)-COUNTIFS('MP내역(안정)'!$A:$A,A61,'MP내역(안정)'!$B:$B,"현금")-COUNTIFS('MP내역(안정)'!$A:$A,A61,'MP내역(안정)'!$B:$B,"예수금")-COUNTIFS('MP내역(안정)'!$A:$A,A61,'MP내역(안정)'!$B:$B,"예탁금")-COUNTIFS('MP내역(안정)'!$A:$A,A61,'MP내역(안정)'!$B:$B,"합계"))</f>
        <v/>
      </c>
      <c r="P61" s="21" t="str">
        <f>IF(A61="","",IF(COUNTIFS('MP내역(안정)'!A:A,A61,'MP내역(안정)'!G:G,"&gt;"&amp;$F$2,'MP내역(안정)'!D:D,"&lt;&gt;"&amp;$H$2,'MP내역(안정)'!D:D,"&lt;&gt;"&amp;$I$2,'MP내역(안정)'!B:B,"&lt;&gt;현금",'MP내역(안정)'!B:B,"&lt;&gt;합계")=0,"O","X"))</f>
        <v/>
      </c>
      <c r="Q61" s="21" t="str">
        <f>IF(A61="","",IF(AND(ABS(I61-SUMIFS('MP내역(안정)'!G:G,'MP내역(안정)'!A:A,A61,'MP내역(안정)'!F:F,"Y"))&lt;0.001,ABS(H61-SUMIFS('MP내역(안정)'!G:G,'MP내역(안정)'!A:A,A61,'MP내역(안정)'!B:B,"&lt;&gt;합계"))&lt;0.001),"O","X"))</f>
        <v/>
      </c>
      <c r="R61" s="21" t="str">
        <f>IF(A61="","",IF(COUNTIFS('MP내역(안정)'!A:A,A61,'MP내역(안정)'!H:H,"X")=0,"O","X"))</f>
        <v/>
      </c>
      <c r="S61" s="20"/>
    </row>
    <row r="62" spans="1:19">
      <c r="A62" s="20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1" t="str">
        <f t="shared" si="0"/>
        <v/>
      </c>
      <c r="M62" s="21" t="str">
        <f t="shared" si="1"/>
        <v/>
      </c>
      <c r="N62" s="21" t="str">
        <f>IF(A62="","",IFERROR(IF(J62&lt;VLOOKUP(A62,'포트변경내역(중립)'!A:J,10,0),"O","X"),""))</f>
        <v/>
      </c>
      <c r="O62" s="21" t="str">
        <f>IF(A62="","",COUNTIFS('MP내역(안정)'!$A:$A,A62)-COUNTIFS('MP내역(안정)'!$A:$A,A62,'MP내역(안정)'!$B:$B,"현금")-COUNTIFS('MP내역(안정)'!$A:$A,A62,'MP내역(안정)'!$B:$B,"예수금")-COUNTIFS('MP내역(안정)'!$A:$A,A62,'MP내역(안정)'!$B:$B,"예탁금")-COUNTIFS('MP내역(안정)'!$A:$A,A62,'MP내역(안정)'!$B:$B,"합계"))</f>
        <v/>
      </c>
      <c r="P62" s="21" t="str">
        <f>IF(A62="","",IF(COUNTIFS('MP내역(안정)'!A:A,A62,'MP내역(안정)'!G:G,"&gt;"&amp;$F$2,'MP내역(안정)'!D:D,"&lt;&gt;"&amp;$H$2,'MP내역(안정)'!D:D,"&lt;&gt;"&amp;$I$2,'MP내역(안정)'!B:B,"&lt;&gt;현금",'MP내역(안정)'!B:B,"&lt;&gt;합계")=0,"O","X"))</f>
        <v/>
      </c>
      <c r="Q62" s="21" t="str">
        <f>IF(A62="","",IF(AND(ABS(I62-SUMIFS('MP내역(안정)'!G:G,'MP내역(안정)'!A:A,A62,'MP내역(안정)'!F:F,"Y"))&lt;0.001,ABS(H62-SUMIFS('MP내역(안정)'!G:G,'MP내역(안정)'!A:A,A62,'MP내역(안정)'!B:B,"&lt;&gt;합계"))&lt;0.001),"O","X"))</f>
        <v/>
      </c>
      <c r="R62" s="21" t="str">
        <f>IF(A62="","",IF(COUNTIFS('MP내역(안정)'!A:A,A62,'MP내역(안정)'!H:H,"X")=0,"O","X"))</f>
        <v/>
      </c>
      <c r="S62" s="20"/>
    </row>
    <row r="63" spans="1:19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1" t="str">
        <f t="shared" si="0"/>
        <v/>
      </c>
      <c r="M63" s="21" t="str">
        <f t="shared" si="1"/>
        <v/>
      </c>
      <c r="N63" s="21" t="str">
        <f>IF(A63="","",IFERROR(IF(J63&lt;VLOOKUP(A63,'포트변경내역(중립)'!A:J,10,0),"O","X"),""))</f>
        <v/>
      </c>
      <c r="O63" s="21" t="str">
        <f>IF(A63="","",COUNTIFS('MP내역(안정)'!$A:$A,A63)-COUNTIFS('MP내역(안정)'!$A:$A,A63,'MP내역(안정)'!$B:$B,"현금")-COUNTIFS('MP내역(안정)'!$A:$A,A63,'MP내역(안정)'!$B:$B,"예수금")-COUNTIFS('MP내역(안정)'!$A:$A,A63,'MP내역(안정)'!$B:$B,"예탁금")-COUNTIFS('MP내역(안정)'!$A:$A,A63,'MP내역(안정)'!$B:$B,"합계"))</f>
        <v/>
      </c>
      <c r="P63" s="21" t="str">
        <f>IF(A63="","",IF(COUNTIFS('MP내역(안정)'!A:A,A63,'MP내역(안정)'!G:G,"&gt;"&amp;$F$2,'MP내역(안정)'!D:D,"&lt;&gt;"&amp;$H$2,'MP내역(안정)'!D:D,"&lt;&gt;"&amp;$I$2,'MP내역(안정)'!B:B,"&lt;&gt;현금",'MP내역(안정)'!B:B,"&lt;&gt;합계")=0,"O","X"))</f>
        <v/>
      </c>
      <c r="Q63" s="21" t="str">
        <f>IF(A63="","",IF(AND(ABS(I63-SUMIFS('MP내역(안정)'!G:G,'MP내역(안정)'!A:A,A63,'MP내역(안정)'!F:F,"Y"))&lt;0.001,ABS(H63-SUMIFS('MP내역(안정)'!G:G,'MP내역(안정)'!A:A,A63,'MP내역(안정)'!B:B,"&lt;&gt;합계"))&lt;0.001),"O","X"))</f>
        <v/>
      </c>
      <c r="R63" s="21" t="str">
        <f>IF(A63="","",IF(COUNTIFS('MP내역(안정)'!A:A,A63,'MP내역(안정)'!H:H,"X")=0,"O","X"))</f>
        <v/>
      </c>
      <c r="S63" s="20"/>
    </row>
    <row r="64" spans="1:19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1" t="str">
        <f t="shared" si="0"/>
        <v/>
      </c>
      <c r="M64" s="21" t="str">
        <f t="shared" si="1"/>
        <v/>
      </c>
      <c r="N64" s="21" t="str">
        <f>IF(A64="","",IFERROR(IF(J64&lt;VLOOKUP(A64,'포트변경내역(중립)'!A:J,10,0),"O","X"),""))</f>
        <v/>
      </c>
      <c r="O64" s="21" t="str">
        <f>IF(A64="","",COUNTIFS('MP내역(안정)'!$A:$A,A64)-COUNTIFS('MP내역(안정)'!$A:$A,A64,'MP내역(안정)'!$B:$B,"현금")-COUNTIFS('MP내역(안정)'!$A:$A,A64,'MP내역(안정)'!$B:$B,"예수금")-COUNTIFS('MP내역(안정)'!$A:$A,A64,'MP내역(안정)'!$B:$B,"예탁금")-COUNTIFS('MP내역(안정)'!$A:$A,A64,'MP내역(안정)'!$B:$B,"합계"))</f>
        <v/>
      </c>
      <c r="P64" s="21" t="str">
        <f>IF(A64="","",IF(COUNTIFS('MP내역(안정)'!A:A,A64,'MP내역(안정)'!G:G,"&gt;"&amp;$F$2,'MP내역(안정)'!D:D,"&lt;&gt;"&amp;$H$2,'MP내역(안정)'!D:D,"&lt;&gt;"&amp;$I$2,'MP내역(안정)'!B:B,"&lt;&gt;현금",'MP내역(안정)'!B:B,"&lt;&gt;합계")=0,"O","X"))</f>
        <v/>
      </c>
      <c r="Q64" s="21" t="str">
        <f>IF(A64="","",IF(AND(ABS(I64-SUMIFS('MP내역(안정)'!G:G,'MP내역(안정)'!A:A,A64,'MP내역(안정)'!F:F,"Y"))&lt;0.001,ABS(H64-SUMIFS('MP내역(안정)'!G:G,'MP내역(안정)'!A:A,A64,'MP내역(안정)'!B:B,"&lt;&gt;합계"))&lt;0.001),"O","X"))</f>
        <v/>
      </c>
      <c r="R64" s="21" t="str">
        <f>IF(A64="","",IF(COUNTIFS('MP내역(안정)'!A:A,A64,'MP내역(안정)'!H:H,"X")=0,"O","X"))</f>
        <v/>
      </c>
      <c r="S64" s="20"/>
    </row>
    <row r="65" spans="1:19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1" t="str">
        <f t="shared" si="0"/>
        <v/>
      </c>
      <c r="M65" s="21" t="str">
        <f t="shared" si="1"/>
        <v/>
      </c>
      <c r="N65" s="21" t="str">
        <f>IF(A65="","",IFERROR(IF(J65&lt;VLOOKUP(A65,'포트변경내역(중립)'!A:J,10,0),"O","X"),""))</f>
        <v/>
      </c>
      <c r="O65" s="21" t="str">
        <f>IF(A65="","",COUNTIFS('MP내역(안정)'!$A:$A,A65)-COUNTIFS('MP내역(안정)'!$A:$A,A65,'MP내역(안정)'!$B:$B,"현금")-COUNTIFS('MP내역(안정)'!$A:$A,A65,'MP내역(안정)'!$B:$B,"예수금")-COUNTIFS('MP내역(안정)'!$A:$A,A65,'MP내역(안정)'!$B:$B,"예탁금")-COUNTIFS('MP내역(안정)'!$A:$A,A65,'MP내역(안정)'!$B:$B,"합계"))</f>
        <v/>
      </c>
      <c r="P65" s="21" t="str">
        <f>IF(A65="","",IF(COUNTIFS('MP내역(안정)'!A:A,A65,'MP내역(안정)'!G:G,"&gt;"&amp;$F$2,'MP내역(안정)'!D:D,"&lt;&gt;"&amp;$H$2,'MP내역(안정)'!D:D,"&lt;&gt;"&amp;$I$2,'MP내역(안정)'!B:B,"&lt;&gt;현금",'MP내역(안정)'!B:B,"&lt;&gt;합계")=0,"O","X"))</f>
        <v/>
      </c>
      <c r="Q65" s="21" t="str">
        <f>IF(A65="","",IF(AND(ABS(I65-SUMIFS('MP내역(안정)'!G:G,'MP내역(안정)'!A:A,A65,'MP내역(안정)'!F:F,"Y"))&lt;0.001,ABS(H65-SUMIFS('MP내역(안정)'!G:G,'MP내역(안정)'!A:A,A65,'MP내역(안정)'!B:B,"&lt;&gt;합계"))&lt;0.001),"O","X"))</f>
        <v/>
      </c>
      <c r="R65" s="21" t="str">
        <f>IF(A65="","",IF(COUNTIFS('MP내역(안정)'!A:A,A65,'MP내역(안정)'!H:H,"X")=0,"O","X"))</f>
        <v/>
      </c>
      <c r="S65" s="20"/>
    </row>
    <row r="66" spans="1:19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1" t="str">
        <f t="shared" si="0"/>
        <v/>
      </c>
      <c r="M66" s="21" t="str">
        <f t="shared" si="1"/>
        <v/>
      </c>
      <c r="N66" s="21" t="str">
        <f>IF(A66="","",IFERROR(IF(J66&lt;VLOOKUP(A66,'포트변경내역(중립)'!A:J,10,0),"O","X"),""))</f>
        <v/>
      </c>
      <c r="O66" s="21" t="str">
        <f>IF(A66="","",COUNTIFS('MP내역(안정)'!$A:$A,A66)-COUNTIFS('MP내역(안정)'!$A:$A,A66,'MP내역(안정)'!$B:$B,"현금")-COUNTIFS('MP내역(안정)'!$A:$A,A66,'MP내역(안정)'!$B:$B,"예수금")-COUNTIFS('MP내역(안정)'!$A:$A,A66,'MP내역(안정)'!$B:$B,"예탁금")-COUNTIFS('MP내역(안정)'!$A:$A,A66,'MP내역(안정)'!$B:$B,"합계"))</f>
        <v/>
      </c>
      <c r="P66" s="21" t="str">
        <f>IF(A66="","",IF(COUNTIFS('MP내역(안정)'!A:A,A66,'MP내역(안정)'!G:G,"&gt;"&amp;$F$2,'MP내역(안정)'!D:D,"&lt;&gt;"&amp;$H$2,'MP내역(안정)'!D:D,"&lt;&gt;"&amp;$I$2,'MP내역(안정)'!B:B,"&lt;&gt;현금",'MP내역(안정)'!B:B,"&lt;&gt;합계")=0,"O","X"))</f>
        <v/>
      </c>
      <c r="Q66" s="21" t="str">
        <f>IF(A66="","",IF(AND(ABS(I66-SUMIFS('MP내역(안정)'!G:G,'MP내역(안정)'!A:A,A66,'MP내역(안정)'!F:F,"Y"))&lt;0.001,ABS(H66-SUMIFS('MP내역(안정)'!G:G,'MP내역(안정)'!A:A,A66,'MP내역(안정)'!B:B,"&lt;&gt;합계"))&lt;0.001),"O","X"))</f>
        <v/>
      </c>
      <c r="R66" s="21" t="str">
        <f>IF(A66="","",IF(COUNTIFS('MP내역(안정)'!A:A,A66,'MP내역(안정)'!H:H,"X")=0,"O","X"))</f>
        <v/>
      </c>
      <c r="S66" s="20"/>
    </row>
    <row r="67" spans="1:19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1" t="str">
        <f t="shared" si="0"/>
        <v/>
      </c>
      <c r="M67" s="21" t="str">
        <f t="shared" si="1"/>
        <v/>
      </c>
      <c r="N67" s="21" t="str">
        <f>IF(A67="","",IFERROR(IF(J67&lt;VLOOKUP(A67,'포트변경내역(중립)'!A:J,10,0),"O","X"),""))</f>
        <v/>
      </c>
      <c r="O67" s="21" t="str">
        <f>IF(A67="","",COUNTIFS('MP내역(안정)'!$A:$A,A67)-COUNTIFS('MP내역(안정)'!$A:$A,A67,'MP내역(안정)'!$B:$B,"현금")-COUNTIFS('MP내역(안정)'!$A:$A,A67,'MP내역(안정)'!$B:$B,"예수금")-COUNTIFS('MP내역(안정)'!$A:$A,A67,'MP내역(안정)'!$B:$B,"예탁금")-COUNTIFS('MP내역(안정)'!$A:$A,A67,'MP내역(안정)'!$B:$B,"합계"))</f>
        <v/>
      </c>
      <c r="P67" s="21" t="str">
        <f>IF(A67="","",IF(COUNTIFS('MP내역(안정)'!A:A,A67,'MP내역(안정)'!G:G,"&gt;"&amp;$F$2,'MP내역(안정)'!D:D,"&lt;&gt;"&amp;$H$2,'MP내역(안정)'!D:D,"&lt;&gt;"&amp;$I$2,'MP내역(안정)'!B:B,"&lt;&gt;현금",'MP내역(안정)'!B:B,"&lt;&gt;합계")=0,"O","X"))</f>
        <v/>
      </c>
      <c r="Q67" s="21" t="str">
        <f>IF(A67="","",IF(AND(ABS(I67-SUMIFS('MP내역(안정)'!G:G,'MP내역(안정)'!A:A,A67,'MP내역(안정)'!F:F,"Y"))&lt;0.001,ABS(H67-SUMIFS('MP내역(안정)'!G:G,'MP내역(안정)'!A:A,A67,'MP내역(안정)'!B:B,"&lt;&gt;합계"))&lt;0.001),"O","X"))</f>
        <v/>
      </c>
      <c r="R67" s="21" t="str">
        <f>IF(A67="","",IF(COUNTIFS('MP내역(안정)'!A:A,A67,'MP내역(안정)'!H:H,"X")=0,"O","X"))</f>
        <v/>
      </c>
      <c r="S67" s="20"/>
    </row>
    <row r="68" spans="1:19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1" t="str">
        <f t="shared" si="0"/>
        <v/>
      </c>
      <c r="M68" s="21" t="str">
        <f t="shared" si="1"/>
        <v/>
      </c>
      <c r="N68" s="21" t="str">
        <f>IF(A68="","",IFERROR(IF(J68&lt;VLOOKUP(A68,'포트변경내역(중립)'!A:J,10,0),"O","X"),""))</f>
        <v/>
      </c>
      <c r="O68" s="21" t="str">
        <f>IF(A68="","",COUNTIFS('MP내역(안정)'!$A:$A,A68)-COUNTIFS('MP내역(안정)'!$A:$A,A68,'MP내역(안정)'!$B:$B,"현금")-COUNTIFS('MP내역(안정)'!$A:$A,A68,'MP내역(안정)'!$B:$B,"예수금")-COUNTIFS('MP내역(안정)'!$A:$A,A68,'MP내역(안정)'!$B:$B,"예탁금")-COUNTIFS('MP내역(안정)'!$A:$A,A68,'MP내역(안정)'!$B:$B,"합계"))</f>
        <v/>
      </c>
      <c r="P68" s="21" t="str">
        <f>IF(A68="","",IF(COUNTIFS('MP내역(안정)'!A:A,A68,'MP내역(안정)'!G:G,"&gt;"&amp;$F$2,'MP내역(안정)'!D:D,"&lt;&gt;"&amp;$H$2,'MP내역(안정)'!D:D,"&lt;&gt;"&amp;$I$2,'MP내역(안정)'!B:B,"&lt;&gt;현금",'MP내역(안정)'!B:B,"&lt;&gt;합계")=0,"O","X"))</f>
        <v/>
      </c>
      <c r="Q68" s="21" t="str">
        <f>IF(A68="","",IF(AND(ABS(I68-SUMIFS('MP내역(안정)'!G:G,'MP내역(안정)'!A:A,A68,'MP내역(안정)'!F:F,"Y"))&lt;0.001,ABS(H68-SUMIFS('MP내역(안정)'!G:G,'MP내역(안정)'!A:A,A68,'MP내역(안정)'!B:B,"&lt;&gt;합계"))&lt;0.001),"O","X"))</f>
        <v/>
      </c>
      <c r="R68" s="21" t="str">
        <f>IF(A68="","",IF(COUNTIFS('MP내역(안정)'!A:A,A68,'MP내역(안정)'!H:H,"X")=0,"O","X"))</f>
        <v/>
      </c>
      <c r="S68" s="20"/>
    </row>
    <row r="69" spans="1:19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1" t="str">
        <f t="shared" si="0"/>
        <v/>
      </c>
      <c r="M69" s="21" t="str">
        <f t="shared" si="1"/>
        <v/>
      </c>
      <c r="N69" s="21" t="str">
        <f>IF(A69="","",IFERROR(IF(J69&lt;VLOOKUP(A69,'포트변경내역(중립)'!A:J,10,0),"O","X"),""))</f>
        <v/>
      </c>
      <c r="O69" s="21" t="str">
        <f>IF(A69="","",COUNTIFS('MP내역(안정)'!$A:$A,A69)-COUNTIFS('MP내역(안정)'!$A:$A,A69,'MP내역(안정)'!$B:$B,"현금")-COUNTIFS('MP내역(안정)'!$A:$A,A69,'MP내역(안정)'!$B:$B,"예수금")-COUNTIFS('MP내역(안정)'!$A:$A,A69,'MP내역(안정)'!$B:$B,"예탁금")-COUNTIFS('MP내역(안정)'!$A:$A,A69,'MP내역(안정)'!$B:$B,"합계"))</f>
        <v/>
      </c>
      <c r="P69" s="21" t="str">
        <f>IF(A69="","",IF(COUNTIFS('MP내역(안정)'!A:A,A69,'MP내역(안정)'!G:G,"&gt;"&amp;$F$2,'MP내역(안정)'!D:D,"&lt;&gt;"&amp;$H$2,'MP내역(안정)'!D:D,"&lt;&gt;"&amp;$I$2,'MP내역(안정)'!B:B,"&lt;&gt;현금",'MP내역(안정)'!B:B,"&lt;&gt;합계")=0,"O","X"))</f>
        <v/>
      </c>
      <c r="Q69" s="21" t="str">
        <f>IF(A69="","",IF(AND(ABS(I69-SUMIFS('MP내역(안정)'!G:G,'MP내역(안정)'!A:A,A69,'MP내역(안정)'!F:F,"Y"))&lt;0.001,ABS(H69-SUMIFS('MP내역(안정)'!G:G,'MP내역(안정)'!A:A,A69,'MP내역(안정)'!B:B,"&lt;&gt;합계"))&lt;0.001),"O","X"))</f>
        <v/>
      </c>
      <c r="R69" s="21" t="str">
        <f>IF(A69="","",IF(COUNTIFS('MP내역(안정)'!A:A,A69,'MP내역(안정)'!H:H,"X")=0,"O","X"))</f>
        <v/>
      </c>
      <c r="S69" s="20"/>
    </row>
    <row r="70" spans="1:19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1" t="str">
        <f t="shared" si="0"/>
        <v/>
      </c>
      <c r="M70" s="21" t="str">
        <f t="shared" si="1"/>
        <v/>
      </c>
      <c r="N70" s="21" t="str">
        <f>IF(A70="","",IFERROR(IF(J70&lt;VLOOKUP(A70,'포트변경내역(중립)'!A:J,10,0),"O","X"),""))</f>
        <v/>
      </c>
      <c r="O70" s="21" t="str">
        <f>IF(A70="","",COUNTIFS('MP내역(안정)'!$A:$A,A70)-COUNTIFS('MP내역(안정)'!$A:$A,A70,'MP내역(안정)'!$B:$B,"현금")-COUNTIFS('MP내역(안정)'!$A:$A,A70,'MP내역(안정)'!$B:$B,"예수금")-COUNTIFS('MP내역(안정)'!$A:$A,A70,'MP내역(안정)'!$B:$B,"예탁금")-COUNTIFS('MP내역(안정)'!$A:$A,A70,'MP내역(안정)'!$B:$B,"합계"))</f>
        <v/>
      </c>
      <c r="P70" s="21" t="str">
        <f>IF(A70="","",IF(COUNTIFS('MP내역(안정)'!A:A,A70,'MP내역(안정)'!G:G,"&gt;"&amp;$F$2,'MP내역(안정)'!D:D,"&lt;&gt;"&amp;$H$2,'MP내역(안정)'!D:D,"&lt;&gt;"&amp;$I$2,'MP내역(안정)'!B:B,"&lt;&gt;현금",'MP내역(안정)'!B:B,"&lt;&gt;합계")=0,"O","X"))</f>
        <v/>
      </c>
      <c r="Q70" s="21" t="str">
        <f>IF(A70="","",IF(AND(ABS(I70-SUMIFS('MP내역(안정)'!G:G,'MP내역(안정)'!A:A,A70,'MP내역(안정)'!F:F,"Y"))&lt;0.001,ABS(H70-SUMIFS('MP내역(안정)'!G:G,'MP내역(안정)'!A:A,A70,'MP내역(안정)'!B:B,"&lt;&gt;합계"))&lt;0.001),"O","X"))</f>
        <v/>
      </c>
      <c r="R70" s="21" t="str">
        <f>IF(A70="","",IF(COUNTIFS('MP내역(안정)'!A:A,A70,'MP내역(안정)'!H:H,"X")=0,"O","X"))</f>
        <v/>
      </c>
      <c r="S70" s="20"/>
    </row>
    <row r="71" spans="1:19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1" t="str">
        <f t="shared" ref="L71:L134" si="2">IF(I71="","",IF($C$2&gt;=I71,"O","X"))</f>
        <v/>
      </c>
      <c r="M71" s="21" t="str">
        <f t="shared" ref="M71:M134" si="3">IF(J71="","",IF(AND($D$2&lt;=J71,J71&lt;=$E$2),"O","X"))</f>
        <v/>
      </c>
      <c r="N71" s="21" t="str">
        <f>IF(A71="","",IFERROR(IF(J71&lt;VLOOKUP(A71,'포트변경내역(중립)'!A:J,10,0),"O","X"),""))</f>
        <v/>
      </c>
      <c r="O71" s="21" t="str">
        <f>IF(A71="","",COUNTIFS('MP내역(안정)'!$A:$A,A71)-COUNTIFS('MP내역(안정)'!$A:$A,A71,'MP내역(안정)'!$B:$B,"현금")-COUNTIFS('MP내역(안정)'!$A:$A,A71,'MP내역(안정)'!$B:$B,"예수금")-COUNTIFS('MP내역(안정)'!$A:$A,A71,'MP내역(안정)'!$B:$B,"예탁금")-COUNTIFS('MP내역(안정)'!$A:$A,A71,'MP내역(안정)'!$B:$B,"합계"))</f>
        <v/>
      </c>
      <c r="P71" s="21" t="str">
        <f>IF(A71="","",IF(COUNTIFS('MP내역(안정)'!A:A,A71,'MP내역(안정)'!G:G,"&gt;"&amp;$F$2,'MP내역(안정)'!D:D,"&lt;&gt;"&amp;$H$2,'MP내역(안정)'!D:D,"&lt;&gt;"&amp;$I$2,'MP내역(안정)'!B:B,"&lt;&gt;현금",'MP내역(안정)'!B:B,"&lt;&gt;합계")=0,"O","X"))</f>
        <v/>
      </c>
      <c r="Q71" s="21" t="str">
        <f>IF(A71="","",IF(AND(ABS(I71-SUMIFS('MP내역(안정)'!G:G,'MP내역(안정)'!A:A,A71,'MP내역(안정)'!F:F,"Y"))&lt;0.001,ABS(H71-SUMIFS('MP내역(안정)'!G:G,'MP내역(안정)'!A:A,A71,'MP내역(안정)'!B:B,"&lt;&gt;합계"))&lt;0.001),"O","X"))</f>
        <v/>
      </c>
      <c r="R71" s="21" t="str">
        <f>IF(A71="","",IF(COUNTIFS('MP내역(안정)'!A:A,A71,'MP내역(안정)'!H:H,"X")=0,"O","X"))</f>
        <v/>
      </c>
      <c r="S71" s="20"/>
    </row>
    <row r="72" spans="1:19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1" t="str">
        <f t="shared" si="2"/>
        <v/>
      </c>
      <c r="M72" s="21" t="str">
        <f t="shared" si="3"/>
        <v/>
      </c>
      <c r="N72" s="21" t="str">
        <f>IF(A72="","",IFERROR(IF(J72&lt;VLOOKUP(A72,'포트변경내역(중립)'!A:J,10,0),"O","X"),""))</f>
        <v/>
      </c>
      <c r="O72" s="21" t="str">
        <f>IF(A72="","",COUNTIFS('MP내역(안정)'!$A:$A,A72)-COUNTIFS('MP내역(안정)'!$A:$A,A72,'MP내역(안정)'!$B:$B,"현금")-COUNTIFS('MP내역(안정)'!$A:$A,A72,'MP내역(안정)'!$B:$B,"예수금")-COUNTIFS('MP내역(안정)'!$A:$A,A72,'MP내역(안정)'!$B:$B,"예탁금")-COUNTIFS('MP내역(안정)'!$A:$A,A72,'MP내역(안정)'!$B:$B,"합계"))</f>
        <v/>
      </c>
      <c r="P72" s="21" t="str">
        <f>IF(A72="","",IF(COUNTIFS('MP내역(안정)'!A:A,A72,'MP내역(안정)'!G:G,"&gt;"&amp;$F$2,'MP내역(안정)'!D:D,"&lt;&gt;"&amp;$H$2,'MP내역(안정)'!D:D,"&lt;&gt;"&amp;$I$2,'MP내역(안정)'!B:B,"&lt;&gt;현금",'MP내역(안정)'!B:B,"&lt;&gt;합계")=0,"O","X"))</f>
        <v/>
      </c>
      <c r="Q72" s="21" t="str">
        <f>IF(A72="","",IF(AND(ABS(I72-SUMIFS('MP내역(안정)'!G:G,'MP내역(안정)'!A:A,A72,'MP내역(안정)'!F:F,"Y"))&lt;0.001,ABS(H72-SUMIFS('MP내역(안정)'!G:G,'MP내역(안정)'!A:A,A72,'MP내역(안정)'!B:B,"&lt;&gt;합계"))&lt;0.001),"O","X"))</f>
        <v/>
      </c>
      <c r="R72" s="21" t="str">
        <f>IF(A72="","",IF(COUNTIFS('MP내역(안정)'!A:A,A72,'MP내역(안정)'!H:H,"X")=0,"O","X"))</f>
        <v/>
      </c>
      <c r="S72" s="20"/>
    </row>
    <row r="73" spans="1:19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1" t="str">
        <f t="shared" si="2"/>
        <v/>
      </c>
      <c r="M73" s="21" t="str">
        <f t="shared" si="3"/>
        <v/>
      </c>
      <c r="N73" s="21" t="str">
        <f>IF(A73="","",IFERROR(IF(J73&lt;VLOOKUP(A73,'포트변경내역(중립)'!A:J,10,0),"O","X"),""))</f>
        <v/>
      </c>
      <c r="O73" s="21" t="str">
        <f>IF(A73="","",COUNTIFS('MP내역(안정)'!$A:$A,A73)-COUNTIFS('MP내역(안정)'!$A:$A,A73,'MP내역(안정)'!$B:$B,"현금")-COUNTIFS('MP내역(안정)'!$A:$A,A73,'MP내역(안정)'!$B:$B,"예수금")-COUNTIFS('MP내역(안정)'!$A:$A,A73,'MP내역(안정)'!$B:$B,"예탁금")-COUNTIFS('MP내역(안정)'!$A:$A,A73,'MP내역(안정)'!$B:$B,"합계"))</f>
        <v/>
      </c>
      <c r="P73" s="21" t="str">
        <f>IF(A73="","",IF(COUNTIFS('MP내역(안정)'!A:A,A73,'MP내역(안정)'!G:G,"&gt;"&amp;$F$2,'MP내역(안정)'!D:D,"&lt;&gt;"&amp;$H$2,'MP내역(안정)'!D:D,"&lt;&gt;"&amp;$I$2,'MP내역(안정)'!B:B,"&lt;&gt;현금",'MP내역(안정)'!B:B,"&lt;&gt;합계")=0,"O","X"))</f>
        <v/>
      </c>
      <c r="Q73" s="21" t="str">
        <f>IF(A73="","",IF(AND(ABS(I73-SUMIFS('MP내역(안정)'!G:G,'MP내역(안정)'!A:A,A73,'MP내역(안정)'!F:F,"Y"))&lt;0.001,ABS(H73-SUMIFS('MP내역(안정)'!G:G,'MP내역(안정)'!A:A,A73,'MP내역(안정)'!B:B,"&lt;&gt;합계"))&lt;0.001),"O","X"))</f>
        <v/>
      </c>
      <c r="R73" s="21" t="str">
        <f>IF(A73="","",IF(COUNTIFS('MP내역(안정)'!A:A,A73,'MP내역(안정)'!H:H,"X")=0,"O","X"))</f>
        <v/>
      </c>
      <c r="S73" s="20"/>
    </row>
    <row r="74" spans="1:19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1" t="str">
        <f t="shared" si="2"/>
        <v/>
      </c>
      <c r="M74" s="21" t="str">
        <f t="shared" si="3"/>
        <v/>
      </c>
      <c r="N74" s="21" t="str">
        <f>IF(A74="","",IFERROR(IF(J74&lt;VLOOKUP(A74,'포트변경내역(중립)'!A:J,10,0),"O","X"),""))</f>
        <v/>
      </c>
      <c r="O74" s="21" t="str">
        <f>IF(A74="","",COUNTIFS('MP내역(안정)'!$A:$A,A74)-COUNTIFS('MP내역(안정)'!$A:$A,A74,'MP내역(안정)'!$B:$B,"현금")-COUNTIFS('MP내역(안정)'!$A:$A,A74,'MP내역(안정)'!$B:$B,"예수금")-COUNTIFS('MP내역(안정)'!$A:$A,A74,'MP내역(안정)'!$B:$B,"예탁금")-COUNTIFS('MP내역(안정)'!$A:$A,A74,'MP내역(안정)'!$B:$B,"합계"))</f>
        <v/>
      </c>
      <c r="P74" s="21" t="str">
        <f>IF(A74="","",IF(COUNTIFS('MP내역(안정)'!A:A,A74,'MP내역(안정)'!G:G,"&gt;"&amp;$F$2,'MP내역(안정)'!D:D,"&lt;&gt;"&amp;$H$2,'MP내역(안정)'!D:D,"&lt;&gt;"&amp;$I$2,'MP내역(안정)'!B:B,"&lt;&gt;현금",'MP내역(안정)'!B:B,"&lt;&gt;합계")=0,"O","X"))</f>
        <v/>
      </c>
      <c r="Q74" s="21" t="str">
        <f>IF(A74="","",IF(AND(ABS(I74-SUMIFS('MP내역(안정)'!G:G,'MP내역(안정)'!A:A,A74,'MP내역(안정)'!F:F,"Y"))&lt;0.001,ABS(H74-SUMIFS('MP내역(안정)'!G:G,'MP내역(안정)'!A:A,A74,'MP내역(안정)'!B:B,"&lt;&gt;합계"))&lt;0.001),"O","X"))</f>
        <v/>
      </c>
      <c r="R74" s="21" t="str">
        <f>IF(A74="","",IF(COUNTIFS('MP내역(안정)'!A:A,A74,'MP내역(안정)'!H:H,"X")=0,"O","X"))</f>
        <v/>
      </c>
      <c r="S74" s="20"/>
    </row>
    <row r="75" spans="1:19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1" t="str">
        <f t="shared" si="2"/>
        <v/>
      </c>
      <c r="M75" s="21" t="str">
        <f t="shared" si="3"/>
        <v/>
      </c>
      <c r="N75" s="21" t="str">
        <f>IF(A75="","",IFERROR(IF(J75&lt;VLOOKUP(A75,'포트변경내역(중립)'!A:J,10,0),"O","X"),""))</f>
        <v/>
      </c>
      <c r="O75" s="21" t="str">
        <f>IF(A75="","",COUNTIFS('MP내역(안정)'!$A:$A,A75)-COUNTIFS('MP내역(안정)'!$A:$A,A75,'MP내역(안정)'!$B:$B,"현금")-COUNTIFS('MP내역(안정)'!$A:$A,A75,'MP내역(안정)'!$B:$B,"예수금")-COUNTIFS('MP내역(안정)'!$A:$A,A75,'MP내역(안정)'!$B:$B,"예탁금")-COUNTIFS('MP내역(안정)'!$A:$A,A75,'MP내역(안정)'!$B:$B,"합계"))</f>
        <v/>
      </c>
      <c r="P75" s="21" t="str">
        <f>IF(A75="","",IF(COUNTIFS('MP내역(안정)'!A:A,A75,'MP내역(안정)'!G:G,"&gt;"&amp;$F$2,'MP내역(안정)'!D:D,"&lt;&gt;"&amp;$H$2,'MP내역(안정)'!D:D,"&lt;&gt;"&amp;$I$2,'MP내역(안정)'!B:B,"&lt;&gt;현금",'MP내역(안정)'!B:B,"&lt;&gt;합계")=0,"O","X"))</f>
        <v/>
      </c>
      <c r="Q75" s="21" t="str">
        <f>IF(A75="","",IF(AND(ABS(I75-SUMIFS('MP내역(안정)'!G:G,'MP내역(안정)'!A:A,A75,'MP내역(안정)'!F:F,"Y"))&lt;0.001,ABS(H75-SUMIFS('MP내역(안정)'!G:G,'MP내역(안정)'!A:A,A75,'MP내역(안정)'!B:B,"&lt;&gt;합계"))&lt;0.001),"O","X"))</f>
        <v/>
      </c>
      <c r="R75" s="21" t="str">
        <f>IF(A75="","",IF(COUNTIFS('MP내역(안정)'!A:A,A75,'MP내역(안정)'!H:H,"X")=0,"O","X"))</f>
        <v/>
      </c>
      <c r="S75" s="20"/>
    </row>
    <row r="76" spans="1:19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1" t="str">
        <f t="shared" si="2"/>
        <v/>
      </c>
      <c r="M76" s="21" t="str">
        <f t="shared" si="3"/>
        <v/>
      </c>
      <c r="N76" s="21" t="str">
        <f>IF(A76="","",IFERROR(IF(J76&lt;VLOOKUP(A76,'포트변경내역(중립)'!A:J,10,0),"O","X"),""))</f>
        <v/>
      </c>
      <c r="O76" s="21" t="str">
        <f>IF(A76="","",COUNTIFS('MP내역(안정)'!$A:$A,A76)-COUNTIFS('MP내역(안정)'!$A:$A,A76,'MP내역(안정)'!$B:$B,"현금")-COUNTIFS('MP내역(안정)'!$A:$A,A76,'MP내역(안정)'!$B:$B,"예수금")-COUNTIFS('MP내역(안정)'!$A:$A,A76,'MP내역(안정)'!$B:$B,"예탁금")-COUNTIFS('MP내역(안정)'!$A:$A,A76,'MP내역(안정)'!$B:$B,"합계"))</f>
        <v/>
      </c>
      <c r="P76" s="21" t="str">
        <f>IF(A76="","",IF(COUNTIFS('MP내역(안정)'!A:A,A76,'MP내역(안정)'!G:G,"&gt;"&amp;$F$2,'MP내역(안정)'!D:D,"&lt;&gt;"&amp;$H$2,'MP내역(안정)'!D:D,"&lt;&gt;"&amp;$I$2,'MP내역(안정)'!B:B,"&lt;&gt;현금",'MP내역(안정)'!B:B,"&lt;&gt;합계")=0,"O","X"))</f>
        <v/>
      </c>
      <c r="Q76" s="21" t="str">
        <f>IF(A76="","",IF(AND(ABS(I76-SUMIFS('MP내역(안정)'!G:G,'MP내역(안정)'!A:A,A76,'MP내역(안정)'!F:F,"Y"))&lt;0.001,ABS(H76-SUMIFS('MP내역(안정)'!G:G,'MP내역(안정)'!A:A,A76,'MP내역(안정)'!B:B,"&lt;&gt;합계"))&lt;0.001),"O","X"))</f>
        <v/>
      </c>
      <c r="R76" s="21" t="str">
        <f>IF(A76="","",IF(COUNTIFS('MP내역(안정)'!A:A,A76,'MP내역(안정)'!H:H,"X")=0,"O","X"))</f>
        <v/>
      </c>
      <c r="S76" s="20"/>
    </row>
    <row r="77" spans="1:19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1" t="str">
        <f t="shared" si="2"/>
        <v/>
      </c>
      <c r="M77" s="21" t="str">
        <f t="shared" si="3"/>
        <v/>
      </c>
      <c r="N77" s="21" t="str">
        <f>IF(A77="","",IFERROR(IF(J77&lt;VLOOKUP(A77,'포트변경내역(중립)'!A:J,10,0),"O","X"),""))</f>
        <v/>
      </c>
      <c r="O77" s="21" t="str">
        <f>IF(A77="","",COUNTIFS('MP내역(안정)'!$A:$A,A77)-COUNTIFS('MP내역(안정)'!$A:$A,A77,'MP내역(안정)'!$B:$B,"현금")-COUNTIFS('MP내역(안정)'!$A:$A,A77,'MP내역(안정)'!$B:$B,"예수금")-COUNTIFS('MP내역(안정)'!$A:$A,A77,'MP내역(안정)'!$B:$B,"예탁금")-COUNTIFS('MP내역(안정)'!$A:$A,A77,'MP내역(안정)'!$B:$B,"합계"))</f>
        <v/>
      </c>
      <c r="P77" s="21" t="str">
        <f>IF(A77="","",IF(COUNTIFS('MP내역(안정)'!A:A,A77,'MP내역(안정)'!G:G,"&gt;"&amp;$F$2,'MP내역(안정)'!D:D,"&lt;&gt;"&amp;$H$2,'MP내역(안정)'!D:D,"&lt;&gt;"&amp;$I$2,'MP내역(안정)'!B:B,"&lt;&gt;현금",'MP내역(안정)'!B:B,"&lt;&gt;합계")=0,"O","X"))</f>
        <v/>
      </c>
      <c r="Q77" s="21" t="str">
        <f>IF(A77="","",IF(AND(ABS(I77-SUMIFS('MP내역(안정)'!G:G,'MP내역(안정)'!A:A,A77,'MP내역(안정)'!F:F,"Y"))&lt;0.001,ABS(H77-SUMIFS('MP내역(안정)'!G:G,'MP내역(안정)'!A:A,A77,'MP내역(안정)'!B:B,"&lt;&gt;합계"))&lt;0.001),"O","X"))</f>
        <v/>
      </c>
      <c r="R77" s="21" t="str">
        <f>IF(A77="","",IF(COUNTIFS('MP내역(안정)'!A:A,A77,'MP내역(안정)'!H:H,"X")=0,"O","X"))</f>
        <v/>
      </c>
      <c r="S77" s="20"/>
    </row>
    <row r="78" spans="1:19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1" t="str">
        <f t="shared" si="2"/>
        <v/>
      </c>
      <c r="M78" s="21" t="str">
        <f t="shared" si="3"/>
        <v/>
      </c>
      <c r="N78" s="21" t="str">
        <f>IF(A78="","",IFERROR(IF(J78&lt;VLOOKUP(A78,'포트변경내역(중립)'!A:J,10,0),"O","X"),""))</f>
        <v/>
      </c>
      <c r="O78" s="21" t="str">
        <f>IF(A78="","",COUNTIFS('MP내역(안정)'!$A:$A,A78)-COUNTIFS('MP내역(안정)'!$A:$A,A78,'MP내역(안정)'!$B:$B,"현금")-COUNTIFS('MP내역(안정)'!$A:$A,A78,'MP내역(안정)'!$B:$B,"예수금")-COUNTIFS('MP내역(안정)'!$A:$A,A78,'MP내역(안정)'!$B:$B,"예탁금")-COUNTIFS('MP내역(안정)'!$A:$A,A78,'MP내역(안정)'!$B:$B,"합계"))</f>
        <v/>
      </c>
      <c r="P78" s="21" t="str">
        <f>IF(A78="","",IF(COUNTIFS('MP내역(안정)'!A:A,A78,'MP내역(안정)'!G:G,"&gt;"&amp;$F$2,'MP내역(안정)'!D:D,"&lt;&gt;"&amp;$H$2,'MP내역(안정)'!D:D,"&lt;&gt;"&amp;$I$2,'MP내역(안정)'!B:B,"&lt;&gt;현금",'MP내역(안정)'!B:B,"&lt;&gt;합계")=0,"O","X"))</f>
        <v/>
      </c>
      <c r="Q78" s="21" t="str">
        <f>IF(A78="","",IF(AND(ABS(I78-SUMIFS('MP내역(안정)'!G:G,'MP내역(안정)'!A:A,A78,'MP내역(안정)'!F:F,"Y"))&lt;0.001,ABS(H78-SUMIFS('MP내역(안정)'!G:G,'MP내역(안정)'!A:A,A78,'MP내역(안정)'!B:B,"&lt;&gt;합계"))&lt;0.001),"O","X"))</f>
        <v/>
      </c>
      <c r="R78" s="21" t="str">
        <f>IF(A78="","",IF(COUNTIFS('MP내역(안정)'!A:A,A78,'MP내역(안정)'!H:H,"X")=0,"O","X"))</f>
        <v/>
      </c>
      <c r="S78" s="20"/>
    </row>
    <row r="79" spans="1:19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1" t="str">
        <f t="shared" si="2"/>
        <v/>
      </c>
      <c r="M79" s="21" t="str">
        <f t="shared" si="3"/>
        <v/>
      </c>
      <c r="N79" s="21" t="str">
        <f>IF(A79="","",IFERROR(IF(J79&lt;VLOOKUP(A79,'포트변경내역(중립)'!A:J,10,0),"O","X"),""))</f>
        <v/>
      </c>
      <c r="O79" s="21" t="str">
        <f>IF(A79="","",COUNTIFS('MP내역(안정)'!$A:$A,A79)-COUNTIFS('MP내역(안정)'!$A:$A,A79,'MP내역(안정)'!$B:$B,"현금")-COUNTIFS('MP내역(안정)'!$A:$A,A79,'MP내역(안정)'!$B:$B,"예수금")-COUNTIFS('MP내역(안정)'!$A:$A,A79,'MP내역(안정)'!$B:$B,"예탁금")-COUNTIFS('MP내역(안정)'!$A:$A,A79,'MP내역(안정)'!$B:$B,"합계"))</f>
        <v/>
      </c>
      <c r="P79" s="21" t="str">
        <f>IF(A79="","",IF(COUNTIFS('MP내역(안정)'!A:A,A79,'MP내역(안정)'!G:G,"&gt;"&amp;$F$2,'MP내역(안정)'!D:D,"&lt;&gt;"&amp;$H$2,'MP내역(안정)'!D:D,"&lt;&gt;"&amp;$I$2,'MP내역(안정)'!B:B,"&lt;&gt;현금",'MP내역(안정)'!B:B,"&lt;&gt;합계")=0,"O","X"))</f>
        <v/>
      </c>
      <c r="Q79" s="21" t="str">
        <f>IF(A79="","",IF(AND(ABS(I79-SUMIFS('MP내역(안정)'!G:G,'MP내역(안정)'!A:A,A79,'MP내역(안정)'!F:F,"Y"))&lt;0.001,ABS(H79-SUMIFS('MP내역(안정)'!G:G,'MP내역(안정)'!A:A,A79,'MP내역(안정)'!B:B,"&lt;&gt;합계"))&lt;0.001),"O","X"))</f>
        <v/>
      </c>
      <c r="R79" s="21" t="str">
        <f>IF(A79="","",IF(COUNTIFS('MP내역(안정)'!A:A,A79,'MP내역(안정)'!H:H,"X")=0,"O","X"))</f>
        <v/>
      </c>
      <c r="S79" s="20"/>
    </row>
    <row r="80" spans="1:19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1" t="str">
        <f t="shared" si="2"/>
        <v/>
      </c>
      <c r="M80" s="21" t="str">
        <f t="shared" si="3"/>
        <v/>
      </c>
      <c r="N80" s="21" t="str">
        <f>IF(A80="","",IFERROR(IF(J80&lt;VLOOKUP(A80,'포트변경내역(중립)'!A:J,10,0),"O","X"),""))</f>
        <v/>
      </c>
      <c r="O80" s="21" t="str">
        <f>IF(A80="","",COUNTIFS('MP내역(안정)'!$A:$A,A80)-COUNTIFS('MP내역(안정)'!$A:$A,A80,'MP내역(안정)'!$B:$B,"현금")-COUNTIFS('MP내역(안정)'!$A:$A,A80,'MP내역(안정)'!$B:$B,"예수금")-COUNTIFS('MP내역(안정)'!$A:$A,A80,'MP내역(안정)'!$B:$B,"예탁금")-COUNTIFS('MP내역(안정)'!$A:$A,A80,'MP내역(안정)'!$B:$B,"합계"))</f>
        <v/>
      </c>
      <c r="P80" s="21" t="str">
        <f>IF(A80="","",IF(COUNTIFS('MP내역(안정)'!A:A,A80,'MP내역(안정)'!G:G,"&gt;"&amp;$F$2,'MP내역(안정)'!D:D,"&lt;&gt;"&amp;$H$2,'MP내역(안정)'!D:D,"&lt;&gt;"&amp;$I$2,'MP내역(안정)'!B:B,"&lt;&gt;현금",'MP내역(안정)'!B:B,"&lt;&gt;합계")=0,"O","X"))</f>
        <v/>
      </c>
      <c r="Q80" s="21" t="str">
        <f>IF(A80="","",IF(AND(ABS(I80-SUMIFS('MP내역(안정)'!G:G,'MP내역(안정)'!A:A,A80,'MP내역(안정)'!F:F,"Y"))&lt;0.001,ABS(H80-SUMIFS('MP내역(안정)'!G:G,'MP내역(안정)'!A:A,A80,'MP내역(안정)'!B:B,"&lt;&gt;합계"))&lt;0.001),"O","X"))</f>
        <v/>
      </c>
      <c r="R80" s="21" t="str">
        <f>IF(A80="","",IF(COUNTIFS('MP내역(안정)'!A:A,A80,'MP내역(안정)'!H:H,"X")=0,"O","X"))</f>
        <v/>
      </c>
      <c r="S80" s="20"/>
    </row>
    <row r="81" spans="1:19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1" t="str">
        <f t="shared" si="2"/>
        <v/>
      </c>
      <c r="M81" s="21" t="str">
        <f t="shared" si="3"/>
        <v/>
      </c>
      <c r="N81" s="21" t="str">
        <f>IF(A81="","",IFERROR(IF(J81&lt;VLOOKUP(A81,'포트변경내역(중립)'!A:J,10,0),"O","X"),""))</f>
        <v/>
      </c>
      <c r="O81" s="21" t="str">
        <f>IF(A81="","",COUNTIFS('MP내역(안정)'!$A:$A,A81)-COUNTIFS('MP내역(안정)'!$A:$A,A81,'MP내역(안정)'!$B:$B,"현금")-COUNTIFS('MP내역(안정)'!$A:$A,A81,'MP내역(안정)'!$B:$B,"예수금")-COUNTIFS('MP내역(안정)'!$A:$A,A81,'MP내역(안정)'!$B:$B,"예탁금")-COUNTIFS('MP내역(안정)'!$A:$A,A81,'MP내역(안정)'!$B:$B,"합계"))</f>
        <v/>
      </c>
      <c r="P81" s="21" t="str">
        <f>IF(A81="","",IF(COUNTIFS('MP내역(안정)'!A:A,A81,'MP내역(안정)'!G:G,"&gt;"&amp;$F$2,'MP내역(안정)'!D:D,"&lt;&gt;"&amp;$H$2,'MP내역(안정)'!D:D,"&lt;&gt;"&amp;$I$2,'MP내역(안정)'!B:B,"&lt;&gt;현금",'MP내역(안정)'!B:B,"&lt;&gt;합계")=0,"O","X"))</f>
        <v/>
      </c>
      <c r="Q81" s="21" t="str">
        <f>IF(A81="","",IF(AND(ABS(I81-SUMIFS('MP내역(안정)'!G:G,'MP내역(안정)'!A:A,A81,'MP내역(안정)'!F:F,"Y"))&lt;0.001,ABS(H81-SUMIFS('MP내역(안정)'!G:G,'MP내역(안정)'!A:A,A81,'MP내역(안정)'!B:B,"&lt;&gt;합계"))&lt;0.001),"O","X"))</f>
        <v/>
      </c>
      <c r="R81" s="21" t="str">
        <f>IF(A81="","",IF(COUNTIFS('MP내역(안정)'!A:A,A81,'MP내역(안정)'!H:H,"X")=0,"O","X"))</f>
        <v/>
      </c>
      <c r="S81" s="20"/>
    </row>
    <row r="82" spans="1:19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1" t="str">
        <f t="shared" si="2"/>
        <v/>
      </c>
      <c r="M82" s="21" t="str">
        <f t="shared" si="3"/>
        <v/>
      </c>
      <c r="N82" s="21" t="str">
        <f>IF(A82="","",IFERROR(IF(J82&lt;VLOOKUP(A82,'포트변경내역(중립)'!A:J,10,0),"O","X"),""))</f>
        <v/>
      </c>
      <c r="O82" s="21" t="str">
        <f>IF(A82="","",COUNTIFS('MP내역(안정)'!$A:$A,A82)-COUNTIFS('MP내역(안정)'!$A:$A,A82,'MP내역(안정)'!$B:$B,"현금")-COUNTIFS('MP내역(안정)'!$A:$A,A82,'MP내역(안정)'!$B:$B,"예수금")-COUNTIFS('MP내역(안정)'!$A:$A,A82,'MP내역(안정)'!$B:$B,"예탁금")-COUNTIFS('MP내역(안정)'!$A:$A,A82,'MP내역(안정)'!$B:$B,"합계"))</f>
        <v/>
      </c>
      <c r="P82" s="21" t="str">
        <f>IF(A82="","",IF(COUNTIFS('MP내역(안정)'!A:A,A82,'MP내역(안정)'!G:G,"&gt;"&amp;$F$2,'MP내역(안정)'!D:D,"&lt;&gt;"&amp;$H$2,'MP내역(안정)'!D:D,"&lt;&gt;"&amp;$I$2,'MP내역(안정)'!B:B,"&lt;&gt;현금",'MP내역(안정)'!B:B,"&lt;&gt;합계")=0,"O","X"))</f>
        <v/>
      </c>
      <c r="Q82" s="21" t="str">
        <f>IF(A82="","",IF(AND(ABS(I82-SUMIFS('MP내역(안정)'!G:G,'MP내역(안정)'!A:A,A82,'MP내역(안정)'!F:F,"Y"))&lt;0.001,ABS(H82-SUMIFS('MP내역(안정)'!G:G,'MP내역(안정)'!A:A,A82,'MP내역(안정)'!B:B,"&lt;&gt;합계"))&lt;0.001),"O","X"))</f>
        <v/>
      </c>
      <c r="R82" s="21" t="str">
        <f>IF(A82="","",IF(COUNTIFS('MP내역(안정)'!A:A,A82,'MP내역(안정)'!H:H,"X")=0,"O","X"))</f>
        <v/>
      </c>
      <c r="S82" s="20"/>
    </row>
    <row r="83" spans="1:19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1" t="str">
        <f t="shared" si="2"/>
        <v/>
      </c>
      <c r="M83" s="21" t="str">
        <f t="shared" si="3"/>
        <v/>
      </c>
      <c r="N83" s="21" t="str">
        <f>IF(A83="","",IFERROR(IF(J83&lt;VLOOKUP(A83,'포트변경내역(중립)'!A:J,10,0),"O","X"),""))</f>
        <v/>
      </c>
      <c r="O83" s="21" t="str">
        <f>IF(A83="","",COUNTIFS('MP내역(안정)'!$A:$A,A83)-COUNTIFS('MP내역(안정)'!$A:$A,A83,'MP내역(안정)'!$B:$B,"현금")-COUNTIFS('MP내역(안정)'!$A:$A,A83,'MP내역(안정)'!$B:$B,"예수금")-COUNTIFS('MP내역(안정)'!$A:$A,A83,'MP내역(안정)'!$B:$B,"예탁금")-COUNTIFS('MP내역(안정)'!$A:$A,A83,'MP내역(안정)'!$B:$B,"합계"))</f>
        <v/>
      </c>
      <c r="P83" s="21" t="str">
        <f>IF(A83="","",IF(COUNTIFS('MP내역(안정)'!A:A,A83,'MP내역(안정)'!G:G,"&gt;"&amp;$F$2,'MP내역(안정)'!D:D,"&lt;&gt;"&amp;$H$2,'MP내역(안정)'!D:D,"&lt;&gt;"&amp;$I$2,'MP내역(안정)'!B:B,"&lt;&gt;현금",'MP내역(안정)'!B:B,"&lt;&gt;합계")=0,"O","X"))</f>
        <v/>
      </c>
      <c r="Q83" s="21" t="str">
        <f>IF(A83="","",IF(AND(ABS(I83-SUMIFS('MP내역(안정)'!G:G,'MP내역(안정)'!A:A,A83,'MP내역(안정)'!F:F,"Y"))&lt;0.001,ABS(H83-SUMIFS('MP내역(안정)'!G:G,'MP내역(안정)'!A:A,A83,'MP내역(안정)'!B:B,"&lt;&gt;합계"))&lt;0.001),"O","X"))</f>
        <v/>
      </c>
      <c r="R83" s="21" t="str">
        <f>IF(A83="","",IF(COUNTIFS('MP내역(안정)'!A:A,A83,'MP내역(안정)'!H:H,"X")=0,"O","X"))</f>
        <v/>
      </c>
      <c r="S83" s="20"/>
    </row>
    <row r="84" spans="1:19">
      <c r="L84" s="21" t="str">
        <f t="shared" si="2"/>
        <v/>
      </c>
      <c r="M84" s="21" t="str">
        <f t="shared" si="3"/>
        <v/>
      </c>
      <c r="N84" s="21" t="str">
        <f>IF(A84="","",IFERROR(IF(J84&lt;VLOOKUP(A84,'포트변경내역(중립)'!A:J,10,0),"O","X"),""))</f>
        <v/>
      </c>
      <c r="O84" s="21" t="str">
        <f>IF(A84="","",COUNTIFS('MP내역(안정)'!$A:$A,A84)-COUNTIFS('MP내역(안정)'!$A:$A,A84,'MP내역(안정)'!$B:$B,"현금")-COUNTIFS('MP내역(안정)'!$A:$A,A84,'MP내역(안정)'!$B:$B,"예수금")-COUNTIFS('MP내역(안정)'!$A:$A,A84,'MP내역(안정)'!$B:$B,"예탁금")-COUNTIFS('MP내역(안정)'!$A:$A,A84,'MP내역(안정)'!$B:$B,"합계"))</f>
        <v/>
      </c>
      <c r="P84" s="21" t="str">
        <f>IF(A84="","",IF(COUNTIFS('MP내역(안정)'!A:A,A84,'MP내역(안정)'!G:G,"&gt;"&amp;$F$2,'MP내역(안정)'!D:D,"&lt;&gt;"&amp;$H$2,'MP내역(안정)'!D:D,"&lt;&gt;"&amp;$I$2,'MP내역(안정)'!B:B,"&lt;&gt;현금",'MP내역(안정)'!B:B,"&lt;&gt;합계")=0,"O","X"))</f>
        <v/>
      </c>
      <c r="Q84" s="21" t="str">
        <f>IF(A84="","",IF(AND(ABS(I84-SUMIFS('MP내역(안정)'!G:G,'MP내역(안정)'!A:A,A84,'MP내역(안정)'!F:F,"Y"))&lt;0.001,ABS(H84-SUMIFS('MP내역(안정)'!G:G,'MP내역(안정)'!A:A,A84,'MP내역(안정)'!B:B,"&lt;&gt;합계"))&lt;0.001),"O","X"))</f>
        <v/>
      </c>
      <c r="R84" s="21" t="str">
        <f>IF(A84="","",IF(COUNTIFS('MP내역(안정)'!A:A,A84,'MP내역(안정)'!H:H,"X")=0,"O","X"))</f>
        <v/>
      </c>
      <c r="S84" s="20"/>
    </row>
    <row r="85" spans="1:19">
      <c r="L85" s="21" t="str">
        <f t="shared" si="2"/>
        <v/>
      </c>
      <c r="M85" s="21" t="str">
        <f t="shared" si="3"/>
        <v/>
      </c>
      <c r="N85" s="21" t="str">
        <f>IF(A85="","",IFERROR(IF(J85&lt;VLOOKUP(A85,'포트변경내역(중립)'!A:J,10,0),"O","X"),""))</f>
        <v/>
      </c>
      <c r="O85" s="21" t="str">
        <f>IF(A85="","",COUNTIFS('MP내역(안정)'!$A:$A,A85)-COUNTIFS('MP내역(안정)'!$A:$A,A85,'MP내역(안정)'!$B:$B,"현금")-COUNTIFS('MP내역(안정)'!$A:$A,A85,'MP내역(안정)'!$B:$B,"예수금")-COUNTIFS('MP내역(안정)'!$A:$A,A85,'MP내역(안정)'!$B:$B,"예탁금")-COUNTIFS('MP내역(안정)'!$A:$A,A85,'MP내역(안정)'!$B:$B,"합계"))</f>
        <v/>
      </c>
      <c r="P85" s="21" t="str">
        <f>IF(A85="","",IF(COUNTIFS('MP내역(안정)'!A:A,A85,'MP내역(안정)'!G:G,"&gt;"&amp;$F$2,'MP내역(안정)'!D:D,"&lt;&gt;"&amp;$H$2,'MP내역(안정)'!D:D,"&lt;&gt;"&amp;$I$2,'MP내역(안정)'!B:B,"&lt;&gt;현금",'MP내역(안정)'!B:B,"&lt;&gt;합계")=0,"O","X"))</f>
        <v/>
      </c>
      <c r="Q85" s="21" t="str">
        <f>IF(A85="","",IF(AND(ABS(I85-SUMIFS('MP내역(안정)'!G:G,'MP내역(안정)'!A:A,A85,'MP내역(안정)'!F:F,"Y"))&lt;0.001,ABS(H85-SUMIFS('MP내역(안정)'!G:G,'MP내역(안정)'!A:A,A85,'MP내역(안정)'!B:B,"&lt;&gt;합계"))&lt;0.001),"O","X"))</f>
        <v/>
      </c>
      <c r="R85" s="21" t="str">
        <f>IF(A85="","",IF(COUNTIFS('MP내역(안정)'!A:A,A85,'MP내역(안정)'!H:H,"X")=0,"O","X"))</f>
        <v/>
      </c>
      <c r="S85" s="20"/>
    </row>
    <row r="86" spans="1:19">
      <c r="L86" s="21" t="str">
        <f t="shared" si="2"/>
        <v/>
      </c>
      <c r="M86" s="21" t="str">
        <f t="shared" si="3"/>
        <v/>
      </c>
      <c r="N86" s="21" t="str">
        <f>IF(A86="","",IFERROR(IF(J86&lt;VLOOKUP(A86,'포트변경내역(중립)'!A:J,10,0),"O","X"),""))</f>
        <v/>
      </c>
      <c r="O86" s="21" t="str">
        <f>IF(A86="","",COUNTIFS('MP내역(안정)'!$A:$A,A86)-COUNTIFS('MP내역(안정)'!$A:$A,A86,'MP내역(안정)'!$B:$B,"현금")-COUNTIFS('MP내역(안정)'!$A:$A,A86,'MP내역(안정)'!$B:$B,"예수금")-COUNTIFS('MP내역(안정)'!$A:$A,A86,'MP내역(안정)'!$B:$B,"예탁금")-COUNTIFS('MP내역(안정)'!$A:$A,A86,'MP내역(안정)'!$B:$B,"합계"))</f>
        <v/>
      </c>
      <c r="P86" s="21" t="str">
        <f>IF(A86="","",IF(COUNTIFS('MP내역(안정)'!A:A,A86,'MP내역(안정)'!G:G,"&gt;"&amp;$F$2,'MP내역(안정)'!D:D,"&lt;&gt;"&amp;$H$2,'MP내역(안정)'!D:D,"&lt;&gt;"&amp;$I$2,'MP내역(안정)'!B:B,"&lt;&gt;현금",'MP내역(안정)'!B:B,"&lt;&gt;합계")=0,"O","X"))</f>
        <v/>
      </c>
      <c r="Q86" s="21" t="str">
        <f>IF(A86="","",IF(AND(ABS(I86-SUMIFS('MP내역(안정)'!G:G,'MP내역(안정)'!A:A,A86,'MP내역(안정)'!F:F,"Y"))&lt;0.001,ABS(H86-SUMIFS('MP내역(안정)'!G:G,'MP내역(안정)'!A:A,A86,'MP내역(안정)'!B:B,"&lt;&gt;합계"))&lt;0.001),"O","X"))</f>
        <v/>
      </c>
      <c r="R86" s="21" t="str">
        <f>IF(A86="","",IF(COUNTIFS('MP내역(안정)'!A:A,A86,'MP내역(안정)'!H:H,"X")=0,"O","X"))</f>
        <v/>
      </c>
      <c r="S86" s="20"/>
    </row>
    <row r="87" spans="1:19">
      <c r="L87" s="21" t="str">
        <f t="shared" si="2"/>
        <v/>
      </c>
      <c r="M87" s="21" t="str">
        <f t="shared" si="3"/>
        <v/>
      </c>
      <c r="N87" s="21" t="str">
        <f>IF(A87="","",IFERROR(IF(J87&lt;VLOOKUP(A87,'포트변경내역(중립)'!A:J,10,0),"O","X"),""))</f>
        <v/>
      </c>
      <c r="O87" s="21" t="str">
        <f>IF(A87="","",COUNTIFS('MP내역(안정)'!$A:$A,A87)-COUNTIFS('MP내역(안정)'!$A:$A,A87,'MP내역(안정)'!$B:$B,"현금")-COUNTIFS('MP내역(안정)'!$A:$A,A87,'MP내역(안정)'!$B:$B,"예수금")-COUNTIFS('MP내역(안정)'!$A:$A,A87,'MP내역(안정)'!$B:$B,"예탁금")-COUNTIFS('MP내역(안정)'!$A:$A,A87,'MP내역(안정)'!$B:$B,"합계"))</f>
        <v/>
      </c>
      <c r="P87" s="21" t="str">
        <f>IF(A87="","",IF(COUNTIFS('MP내역(안정)'!A:A,A87,'MP내역(안정)'!G:G,"&gt;"&amp;$F$2,'MP내역(안정)'!D:D,"&lt;&gt;"&amp;$H$2,'MP내역(안정)'!D:D,"&lt;&gt;"&amp;$I$2,'MP내역(안정)'!B:B,"&lt;&gt;현금",'MP내역(안정)'!B:B,"&lt;&gt;합계")=0,"O","X"))</f>
        <v/>
      </c>
      <c r="Q87" s="21" t="str">
        <f>IF(A87="","",IF(AND(ABS(I87-SUMIFS('MP내역(안정)'!G:G,'MP내역(안정)'!A:A,A87,'MP내역(안정)'!F:F,"Y"))&lt;0.001,ABS(H87-SUMIFS('MP내역(안정)'!G:G,'MP내역(안정)'!A:A,A87,'MP내역(안정)'!B:B,"&lt;&gt;합계"))&lt;0.001),"O","X"))</f>
        <v/>
      </c>
      <c r="R87" s="21" t="str">
        <f>IF(A87="","",IF(COUNTIFS('MP내역(안정)'!A:A,A87,'MP내역(안정)'!H:H,"X")=0,"O","X"))</f>
        <v/>
      </c>
      <c r="S87" s="20"/>
    </row>
    <row r="88" spans="1:19">
      <c r="L88" s="21" t="str">
        <f t="shared" si="2"/>
        <v/>
      </c>
      <c r="M88" s="21" t="str">
        <f t="shared" si="3"/>
        <v/>
      </c>
      <c r="N88" s="21" t="str">
        <f>IF(A88="","",IFERROR(IF(J88&lt;VLOOKUP(A88,'포트변경내역(중립)'!A:J,10,0),"O","X"),""))</f>
        <v/>
      </c>
      <c r="O88" s="21" t="str">
        <f>IF(A88="","",COUNTIFS('MP내역(안정)'!$A:$A,A88)-COUNTIFS('MP내역(안정)'!$A:$A,A88,'MP내역(안정)'!$B:$B,"현금")-COUNTIFS('MP내역(안정)'!$A:$A,A88,'MP내역(안정)'!$B:$B,"예수금")-COUNTIFS('MP내역(안정)'!$A:$A,A88,'MP내역(안정)'!$B:$B,"예탁금")-COUNTIFS('MP내역(안정)'!$A:$A,A88,'MP내역(안정)'!$B:$B,"합계"))</f>
        <v/>
      </c>
      <c r="P88" s="21" t="str">
        <f>IF(A88="","",IF(COUNTIFS('MP내역(안정)'!A:A,A88,'MP내역(안정)'!G:G,"&gt;"&amp;$F$2,'MP내역(안정)'!D:D,"&lt;&gt;"&amp;$H$2,'MP내역(안정)'!D:D,"&lt;&gt;"&amp;$I$2,'MP내역(안정)'!B:B,"&lt;&gt;현금",'MP내역(안정)'!B:B,"&lt;&gt;합계")=0,"O","X"))</f>
        <v/>
      </c>
      <c r="Q88" s="21" t="str">
        <f>IF(A88="","",IF(AND(ABS(I88-SUMIFS('MP내역(안정)'!G:G,'MP내역(안정)'!A:A,A88,'MP내역(안정)'!F:F,"Y"))&lt;0.001,ABS(H88-SUMIFS('MP내역(안정)'!G:G,'MP내역(안정)'!A:A,A88,'MP내역(안정)'!B:B,"&lt;&gt;합계"))&lt;0.001),"O","X"))</f>
        <v/>
      </c>
      <c r="R88" s="21" t="str">
        <f>IF(A88="","",IF(COUNTIFS('MP내역(안정)'!A:A,A88,'MP내역(안정)'!H:H,"X")=0,"O","X"))</f>
        <v/>
      </c>
      <c r="S88" s="20"/>
    </row>
    <row r="89" spans="1:19">
      <c r="L89" s="21" t="str">
        <f t="shared" si="2"/>
        <v/>
      </c>
      <c r="M89" s="21" t="str">
        <f t="shared" si="3"/>
        <v/>
      </c>
      <c r="N89" s="21" t="str">
        <f>IF(A89="","",IFERROR(IF(J89&lt;VLOOKUP(A89,'포트변경내역(중립)'!A:J,10,0),"O","X"),""))</f>
        <v/>
      </c>
      <c r="O89" s="21" t="str">
        <f>IF(A89="","",COUNTIFS('MP내역(안정)'!$A:$A,A89)-COUNTIFS('MP내역(안정)'!$A:$A,A89,'MP내역(안정)'!$B:$B,"현금")-COUNTIFS('MP내역(안정)'!$A:$A,A89,'MP내역(안정)'!$B:$B,"예수금")-COUNTIFS('MP내역(안정)'!$A:$A,A89,'MP내역(안정)'!$B:$B,"예탁금")-COUNTIFS('MP내역(안정)'!$A:$A,A89,'MP내역(안정)'!$B:$B,"합계"))</f>
        <v/>
      </c>
      <c r="P89" s="21" t="str">
        <f>IF(A89="","",IF(COUNTIFS('MP내역(안정)'!A:A,A89,'MP내역(안정)'!G:G,"&gt;"&amp;$F$2,'MP내역(안정)'!D:D,"&lt;&gt;"&amp;$H$2,'MP내역(안정)'!D:D,"&lt;&gt;"&amp;$I$2,'MP내역(안정)'!B:B,"&lt;&gt;현금",'MP내역(안정)'!B:B,"&lt;&gt;합계")=0,"O","X"))</f>
        <v/>
      </c>
      <c r="Q89" s="21" t="str">
        <f>IF(A89="","",IF(AND(ABS(I89-SUMIFS('MP내역(안정)'!G:G,'MP내역(안정)'!A:A,A89,'MP내역(안정)'!F:F,"Y"))&lt;0.001,ABS(H89-SUMIFS('MP내역(안정)'!G:G,'MP내역(안정)'!A:A,A89,'MP내역(안정)'!B:B,"&lt;&gt;합계"))&lt;0.001),"O","X"))</f>
        <v/>
      </c>
      <c r="R89" s="21" t="str">
        <f>IF(A89="","",IF(COUNTIFS('MP내역(안정)'!A:A,A89,'MP내역(안정)'!H:H,"X")=0,"O","X"))</f>
        <v/>
      </c>
      <c r="S89" s="20"/>
    </row>
    <row r="90" spans="1:19">
      <c r="L90" s="21" t="str">
        <f t="shared" si="2"/>
        <v/>
      </c>
      <c r="M90" s="21" t="str">
        <f t="shared" si="3"/>
        <v/>
      </c>
      <c r="N90" s="21" t="str">
        <f>IF(A90="","",IFERROR(IF(J90&lt;VLOOKUP(A90,'포트변경내역(중립)'!A:J,10,0),"O","X"),""))</f>
        <v/>
      </c>
      <c r="O90" s="21" t="str">
        <f>IF(A90="","",COUNTIFS('MP내역(안정)'!$A:$A,A90)-COUNTIFS('MP내역(안정)'!$A:$A,A90,'MP내역(안정)'!$B:$B,"현금")-COUNTIFS('MP내역(안정)'!$A:$A,A90,'MP내역(안정)'!$B:$B,"예수금")-COUNTIFS('MP내역(안정)'!$A:$A,A90,'MP내역(안정)'!$B:$B,"예탁금")-COUNTIFS('MP내역(안정)'!$A:$A,A90,'MP내역(안정)'!$B:$B,"합계"))</f>
        <v/>
      </c>
      <c r="P90" s="21" t="str">
        <f>IF(A90="","",IF(COUNTIFS('MP내역(안정)'!A:A,A90,'MP내역(안정)'!G:G,"&gt;"&amp;$F$2,'MP내역(안정)'!D:D,"&lt;&gt;"&amp;$H$2,'MP내역(안정)'!D:D,"&lt;&gt;"&amp;$I$2,'MP내역(안정)'!B:B,"&lt;&gt;현금",'MP내역(안정)'!B:B,"&lt;&gt;합계")=0,"O","X"))</f>
        <v/>
      </c>
      <c r="Q90" s="21" t="str">
        <f>IF(A90="","",IF(AND(ABS(I90-SUMIFS('MP내역(안정)'!G:G,'MP내역(안정)'!A:A,A90,'MP내역(안정)'!F:F,"Y"))&lt;0.001,ABS(H90-SUMIFS('MP내역(안정)'!G:G,'MP내역(안정)'!A:A,A90,'MP내역(안정)'!B:B,"&lt;&gt;합계"))&lt;0.001),"O","X"))</f>
        <v/>
      </c>
      <c r="R90" s="21" t="str">
        <f>IF(A90="","",IF(COUNTIFS('MP내역(안정)'!A:A,A90,'MP내역(안정)'!H:H,"X")=0,"O","X"))</f>
        <v/>
      </c>
      <c r="S90" s="20"/>
    </row>
    <row r="91" spans="1:19">
      <c r="L91" s="21" t="str">
        <f t="shared" si="2"/>
        <v/>
      </c>
      <c r="M91" s="21" t="str">
        <f t="shared" si="3"/>
        <v/>
      </c>
      <c r="N91" s="21" t="str">
        <f>IF(A91="","",IFERROR(IF(J91&lt;VLOOKUP(A91,'포트변경내역(중립)'!A:J,10,0),"O","X"),""))</f>
        <v/>
      </c>
      <c r="O91" s="21" t="str">
        <f>IF(A91="","",COUNTIFS('MP내역(안정)'!$A:$A,A91)-COUNTIFS('MP내역(안정)'!$A:$A,A91,'MP내역(안정)'!$B:$B,"현금")-COUNTIFS('MP내역(안정)'!$A:$A,A91,'MP내역(안정)'!$B:$B,"예수금")-COUNTIFS('MP내역(안정)'!$A:$A,A91,'MP내역(안정)'!$B:$B,"예탁금")-COUNTIFS('MP내역(안정)'!$A:$A,A91,'MP내역(안정)'!$B:$B,"합계"))</f>
        <v/>
      </c>
      <c r="P91" s="21" t="str">
        <f>IF(A91="","",IF(COUNTIFS('MP내역(안정)'!A:A,A91,'MP내역(안정)'!G:G,"&gt;"&amp;$F$2,'MP내역(안정)'!D:D,"&lt;&gt;"&amp;$H$2,'MP내역(안정)'!D:D,"&lt;&gt;"&amp;$I$2,'MP내역(안정)'!B:B,"&lt;&gt;현금",'MP내역(안정)'!B:B,"&lt;&gt;합계")=0,"O","X"))</f>
        <v/>
      </c>
      <c r="Q91" s="21" t="str">
        <f>IF(A91="","",IF(AND(ABS(I91-SUMIFS('MP내역(안정)'!G:G,'MP내역(안정)'!A:A,A91,'MP내역(안정)'!F:F,"Y"))&lt;0.001,ABS(H91-SUMIFS('MP내역(안정)'!G:G,'MP내역(안정)'!A:A,A91,'MP내역(안정)'!B:B,"&lt;&gt;합계"))&lt;0.001),"O","X"))</f>
        <v/>
      </c>
      <c r="R91" s="21" t="str">
        <f>IF(A91="","",IF(COUNTIFS('MP내역(안정)'!A:A,A91,'MP내역(안정)'!H:H,"X")=0,"O","X"))</f>
        <v/>
      </c>
      <c r="S91" s="20"/>
    </row>
    <row r="92" spans="1:19">
      <c r="L92" s="21" t="str">
        <f t="shared" si="2"/>
        <v/>
      </c>
      <c r="M92" s="21" t="str">
        <f t="shared" si="3"/>
        <v/>
      </c>
      <c r="N92" s="21" t="str">
        <f>IF(A92="","",IFERROR(IF(J92&lt;VLOOKUP(A92,'포트변경내역(중립)'!A:J,10,0),"O","X"),""))</f>
        <v/>
      </c>
      <c r="O92" s="21" t="str">
        <f>IF(A92="","",COUNTIFS('MP내역(안정)'!$A:$A,A92)-COUNTIFS('MP내역(안정)'!$A:$A,A92,'MP내역(안정)'!$B:$B,"현금")-COUNTIFS('MP내역(안정)'!$A:$A,A92,'MP내역(안정)'!$B:$B,"예수금")-COUNTIFS('MP내역(안정)'!$A:$A,A92,'MP내역(안정)'!$B:$B,"예탁금")-COUNTIFS('MP내역(안정)'!$A:$A,A92,'MP내역(안정)'!$B:$B,"합계"))</f>
        <v/>
      </c>
      <c r="P92" s="21" t="str">
        <f>IF(A92="","",IF(COUNTIFS('MP내역(안정)'!A:A,A92,'MP내역(안정)'!G:G,"&gt;"&amp;$F$2,'MP내역(안정)'!D:D,"&lt;&gt;"&amp;$H$2,'MP내역(안정)'!D:D,"&lt;&gt;"&amp;$I$2,'MP내역(안정)'!B:B,"&lt;&gt;현금",'MP내역(안정)'!B:B,"&lt;&gt;합계")=0,"O","X"))</f>
        <v/>
      </c>
      <c r="Q92" s="21" t="str">
        <f>IF(A92="","",IF(AND(ABS(I92-SUMIFS('MP내역(안정)'!G:G,'MP내역(안정)'!A:A,A92,'MP내역(안정)'!F:F,"Y"))&lt;0.001,ABS(H92-SUMIFS('MP내역(안정)'!G:G,'MP내역(안정)'!A:A,A92,'MP내역(안정)'!B:B,"&lt;&gt;합계"))&lt;0.001),"O","X"))</f>
        <v/>
      </c>
      <c r="R92" s="21" t="str">
        <f>IF(A92="","",IF(COUNTIFS('MP내역(안정)'!A:A,A92,'MP내역(안정)'!H:H,"X")=0,"O","X"))</f>
        <v/>
      </c>
      <c r="S92" s="20"/>
    </row>
    <row r="93" spans="1:19">
      <c r="L93" s="21" t="str">
        <f t="shared" si="2"/>
        <v/>
      </c>
      <c r="M93" s="21" t="str">
        <f t="shared" si="3"/>
        <v/>
      </c>
      <c r="N93" s="21" t="str">
        <f>IF(A93="","",IFERROR(IF(J93&lt;VLOOKUP(A93,'포트변경내역(중립)'!A:J,10,0),"O","X"),""))</f>
        <v/>
      </c>
      <c r="O93" s="21" t="str">
        <f>IF(A93="","",COUNTIFS('MP내역(안정)'!$A:$A,A93)-COUNTIFS('MP내역(안정)'!$A:$A,A93,'MP내역(안정)'!$B:$B,"현금")-COUNTIFS('MP내역(안정)'!$A:$A,A93,'MP내역(안정)'!$B:$B,"예수금")-COUNTIFS('MP내역(안정)'!$A:$A,A93,'MP내역(안정)'!$B:$B,"예탁금")-COUNTIFS('MP내역(안정)'!$A:$A,A93,'MP내역(안정)'!$B:$B,"합계"))</f>
        <v/>
      </c>
      <c r="P93" s="21" t="str">
        <f>IF(A93="","",IF(COUNTIFS('MP내역(안정)'!A:A,A93,'MP내역(안정)'!G:G,"&gt;"&amp;$F$2,'MP내역(안정)'!D:D,"&lt;&gt;"&amp;$H$2,'MP내역(안정)'!D:D,"&lt;&gt;"&amp;$I$2,'MP내역(안정)'!B:B,"&lt;&gt;현금",'MP내역(안정)'!B:B,"&lt;&gt;합계")=0,"O","X"))</f>
        <v/>
      </c>
      <c r="Q93" s="21" t="str">
        <f>IF(A93="","",IF(AND(ABS(I93-SUMIFS('MP내역(안정)'!G:G,'MP내역(안정)'!A:A,A93,'MP내역(안정)'!F:F,"Y"))&lt;0.001,ABS(H93-SUMIFS('MP내역(안정)'!G:G,'MP내역(안정)'!A:A,A93,'MP내역(안정)'!B:B,"&lt;&gt;합계"))&lt;0.001),"O","X"))</f>
        <v/>
      </c>
      <c r="R93" s="21" t="str">
        <f>IF(A93="","",IF(COUNTIFS('MP내역(안정)'!A:A,A93,'MP내역(안정)'!H:H,"X")=0,"O","X"))</f>
        <v/>
      </c>
      <c r="S93" s="20"/>
    </row>
    <row r="94" spans="1:19">
      <c r="L94" s="21" t="str">
        <f t="shared" si="2"/>
        <v/>
      </c>
      <c r="M94" s="21" t="str">
        <f t="shared" si="3"/>
        <v/>
      </c>
      <c r="N94" s="21" t="str">
        <f>IF(A94="","",IFERROR(IF(J94&lt;VLOOKUP(A94,'포트변경내역(중립)'!A:J,10,0),"O","X"),""))</f>
        <v/>
      </c>
      <c r="O94" s="21" t="str">
        <f>IF(A94="","",COUNTIFS('MP내역(안정)'!$A:$A,A94)-COUNTIFS('MP내역(안정)'!$A:$A,A94,'MP내역(안정)'!$B:$B,"현금")-COUNTIFS('MP내역(안정)'!$A:$A,A94,'MP내역(안정)'!$B:$B,"예수금")-COUNTIFS('MP내역(안정)'!$A:$A,A94,'MP내역(안정)'!$B:$B,"예탁금")-COUNTIFS('MP내역(안정)'!$A:$A,A94,'MP내역(안정)'!$B:$B,"합계"))</f>
        <v/>
      </c>
      <c r="P94" s="21" t="str">
        <f>IF(A94="","",IF(COUNTIFS('MP내역(안정)'!A:A,A94,'MP내역(안정)'!G:G,"&gt;"&amp;$F$2,'MP내역(안정)'!D:D,"&lt;&gt;"&amp;$H$2,'MP내역(안정)'!D:D,"&lt;&gt;"&amp;$I$2,'MP내역(안정)'!B:B,"&lt;&gt;현금",'MP내역(안정)'!B:B,"&lt;&gt;합계")=0,"O","X"))</f>
        <v/>
      </c>
      <c r="Q94" s="21" t="str">
        <f>IF(A94="","",IF(AND(ABS(I94-SUMIFS('MP내역(안정)'!G:G,'MP내역(안정)'!A:A,A94,'MP내역(안정)'!F:F,"Y"))&lt;0.001,ABS(H94-SUMIFS('MP내역(안정)'!G:G,'MP내역(안정)'!A:A,A94,'MP내역(안정)'!B:B,"&lt;&gt;합계"))&lt;0.001),"O","X"))</f>
        <v/>
      </c>
      <c r="R94" s="21" t="str">
        <f>IF(A94="","",IF(COUNTIFS('MP내역(안정)'!A:A,A94,'MP내역(안정)'!H:H,"X")=0,"O","X"))</f>
        <v/>
      </c>
      <c r="S94" s="20"/>
    </row>
    <row r="95" spans="1:19">
      <c r="L95" s="21" t="str">
        <f t="shared" si="2"/>
        <v/>
      </c>
      <c r="M95" s="21" t="str">
        <f t="shared" si="3"/>
        <v/>
      </c>
      <c r="N95" s="21" t="str">
        <f>IF(A95="","",IFERROR(IF(J95&lt;VLOOKUP(A95,'포트변경내역(중립)'!A:J,10,0),"O","X"),""))</f>
        <v/>
      </c>
      <c r="O95" s="21" t="str">
        <f>IF(A95="","",COUNTIFS('MP내역(안정)'!$A:$A,A95)-COUNTIFS('MP내역(안정)'!$A:$A,A95,'MP내역(안정)'!$B:$B,"현금")-COUNTIFS('MP내역(안정)'!$A:$A,A95,'MP내역(안정)'!$B:$B,"예수금")-COUNTIFS('MP내역(안정)'!$A:$A,A95,'MP내역(안정)'!$B:$B,"예탁금")-COUNTIFS('MP내역(안정)'!$A:$A,A95,'MP내역(안정)'!$B:$B,"합계"))</f>
        <v/>
      </c>
      <c r="P95" s="21" t="str">
        <f>IF(A95="","",IF(COUNTIFS('MP내역(안정)'!A:A,A95,'MP내역(안정)'!G:G,"&gt;"&amp;$F$2,'MP내역(안정)'!D:D,"&lt;&gt;"&amp;$H$2,'MP내역(안정)'!D:D,"&lt;&gt;"&amp;$I$2,'MP내역(안정)'!B:B,"&lt;&gt;현금",'MP내역(안정)'!B:B,"&lt;&gt;합계")=0,"O","X"))</f>
        <v/>
      </c>
      <c r="Q95" s="21" t="str">
        <f>IF(A95="","",IF(AND(ABS(I95-SUMIFS('MP내역(안정)'!G:G,'MP내역(안정)'!A:A,A95,'MP내역(안정)'!F:F,"Y"))&lt;0.001,ABS(H95-SUMIFS('MP내역(안정)'!G:G,'MP내역(안정)'!A:A,A95,'MP내역(안정)'!B:B,"&lt;&gt;합계"))&lt;0.001),"O","X"))</f>
        <v/>
      </c>
      <c r="R95" s="21" t="str">
        <f>IF(A95="","",IF(COUNTIFS('MP내역(안정)'!A:A,A95,'MP내역(안정)'!H:H,"X")=0,"O","X"))</f>
        <v/>
      </c>
      <c r="S95" s="20"/>
    </row>
    <row r="96" spans="1:19">
      <c r="L96" s="21" t="str">
        <f t="shared" si="2"/>
        <v/>
      </c>
      <c r="M96" s="21" t="str">
        <f t="shared" si="3"/>
        <v/>
      </c>
      <c r="N96" s="21" t="str">
        <f>IF(A96="","",IFERROR(IF(J96&lt;VLOOKUP(A96,'포트변경내역(중립)'!A:J,10,0),"O","X"),""))</f>
        <v/>
      </c>
      <c r="O96" s="21" t="str">
        <f>IF(A96="","",COUNTIFS('MP내역(안정)'!$A:$A,A96)-COUNTIFS('MP내역(안정)'!$A:$A,A96,'MP내역(안정)'!$B:$B,"현금")-COUNTIFS('MP내역(안정)'!$A:$A,A96,'MP내역(안정)'!$B:$B,"예수금")-COUNTIFS('MP내역(안정)'!$A:$A,A96,'MP내역(안정)'!$B:$B,"예탁금")-COUNTIFS('MP내역(안정)'!$A:$A,A96,'MP내역(안정)'!$B:$B,"합계"))</f>
        <v/>
      </c>
      <c r="P96" s="21" t="str">
        <f>IF(A96="","",IF(COUNTIFS('MP내역(안정)'!A:A,A96,'MP내역(안정)'!G:G,"&gt;"&amp;$F$2,'MP내역(안정)'!D:D,"&lt;&gt;"&amp;$H$2,'MP내역(안정)'!D:D,"&lt;&gt;"&amp;$I$2,'MP내역(안정)'!B:B,"&lt;&gt;현금",'MP내역(안정)'!B:B,"&lt;&gt;합계")=0,"O","X"))</f>
        <v/>
      </c>
      <c r="Q96" s="21" t="str">
        <f>IF(A96="","",IF(AND(ABS(I96-SUMIFS('MP내역(안정)'!G:G,'MP내역(안정)'!A:A,A96,'MP내역(안정)'!F:F,"Y"))&lt;0.001,ABS(H96-SUMIFS('MP내역(안정)'!G:G,'MP내역(안정)'!A:A,A96,'MP내역(안정)'!B:B,"&lt;&gt;합계"))&lt;0.001),"O","X"))</f>
        <v/>
      </c>
      <c r="R96" s="21" t="str">
        <f>IF(A96="","",IF(COUNTIFS('MP내역(안정)'!A:A,A96,'MP내역(안정)'!H:H,"X")=0,"O","X"))</f>
        <v/>
      </c>
      <c r="S96" s="20"/>
    </row>
    <row r="97" spans="12:19">
      <c r="L97" s="21" t="str">
        <f t="shared" si="2"/>
        <v/>
      </c>
      <c r="M97" s="21" t="str">
        <f t="shared" si="3"/>
        <v/>
      </c>
      <c r="N97" s="21" t="str">
        <f>IF(A97="","",IFERROR(IF(J97&lt;VLOOKUP(A97,'포트변경내역(중립)'!A:J,10,0),"O","X"),""))</f>
        <v/>
      </c>
      <c r="O97" s="21" t="str">
        <f>IF(A97="","",COUNTIFS('MP내역(안정)'!$A:$A,A97)-COUNTIFS('MP내역(안정)'!$A:$A,A97,'MP내역(안정)'!$B:$B,"현금")-COUNTIFS('MP내역(안정)'!$A:$A,A97,'MP내역(안정)'!$B:$B,"예수금")-COUNTIFS('MP내역(안정)'!$A:$A,A97,'MP내역(안정)'!$B:$B,"예탁금")-COUNTIFS('MP내역(안정)'!$A:$A,A97,'MP내역(안정)'!$B:$B,"합계"))</f>
        <v/>
      </c>
      <c r="P97" s="21" t="str">
        <f>IF(A97="","",IF(COUNTIFS('MP내역(안정)'!A:A,A97,'MP내역(안정)'!G:G,"&gt;"&amp;$F$2,'MP내역(안정)'!D:D,"&lt;&gt;"&amp;$H$2,'MP내역(안정)'!D:D,"&lt;&gt;"&amp;$I$2,'MP내역(안정)'!B:B,"&lt;&gt;현금",'MP내역(안정)'!B:B,"&lt;&gt;합계")=0,"O","X"))</f>
        <v/>
      </c>
      <c r="Q97" s="21" t="str">
        <f>IF(A97="","",IF(AND(ABS(I97-SUMIFS('MP내역(안정)'!G:G,'MP내역(안정)'!A:A,A97,'MP내역(안정)'!F:F,"Y"))&lt;0.001,ABS(H97-SUMIFS('MP내역(안정)'!G:G,'MP내역(안정)'!A:A,A97,'MP내역(안정)'!B:B,"&lt;&gt;합계"))&lt;0.001),"O","X"))</f>
        <v/>
      </c>
      <c r="R97" s="21" t="str">
        <f>IF(A97="","",IF(COUNTIFS('MP내역(안정)'!A:A,A97,'MP내역(안정)'!H:H,"X")=0,"O","X"))</f>
        <v/>
      </c>
      <c r="S97" s="20"/>
    </row>
    <row r="98" spans="12:19">
      <c r="L98" s="21" t="str">
        <f t="shared" si="2"/>
        <v/>
      </c>
      <c r="M98" s="21" t="str">
        <f t="shared" si="3"/>
        <v/>
      </c>
      <c r="N98" s="21" t="str">
        <f>IF(A98="","",IFERROR(IF(J98&lt;VLOOKUP(A98,'포트변경내역(중립)'!A:J,10,0),"O","X"),""))</f>
        <v/>
      </c>
      <c r="O98" s="21" t="str">
        <f>IF(A98="","",COUNTIFS('MP내역(안정)'!$A:$A,A98)-COUNTIFS('MP내역(안정)'!$A:$A,A98,'MP내역(안정)'!$B:$B,"현금")-COUNTIFS('MP내역(안정)'!$A:$A,A98,'MP내역(안정)'!$B:$B,"예수금")-COUNTIFS('MP내역(안정)'!$A:$A,A98,'MP내역(안정)'!$B:$B,"예탁금")-COUNTIFS('MP내역(안정)'!$A:$A,A98,'MP내역(안정)'!$B:$B,"합계"))</f>
        <v/>
      </c>
      <c r="P98" s="21" t="str">
        <f>IF(A98="","",IF(COUNTIFS('MP내역(안정)'!A:A,A98,'MP내역(안정)'!G:G,"&gt;"&amp;$F$2,'MP내역(안정)'!D:D,"&lt;&gt;"&amp;$H$2,'MP내역(안정)'!D:D,"&lt;&gt;"&amp;$I$2,'MP내역(안정)'!B:B,"&lt;&gt;현금",'MP내역(안정)'!B:B,"&lt;&gt;합계")=0,"O","X"))</f>
        <v/>
      </c>
      <c r="Q98" s="21" t="str">
        <f>IF(A98="","",IF(AND(ABS(I98-SUMIFS('MP내역(안정)'!G:G,'MP내역(안정)'!A:A,A98,'MP내역(안정)'!F:F,"Y"))&lt;0.001,ABS(H98-SUMIFS('MP내역(안정)'!G:G,'MP내역(안정)'!A:A,A98,'MP내역(안정)'!B:B,"&lt;&gt;합계"))&lt;0.001),"O","X"))</f>
        <v/>
      </c>
      <c r="R98" s="21" t="str">
        <f>IF(A98="","",IF(COUNTIFS('MP내역(안정)'!A:A,A98,'MP내역(안정)'!H:H,"X")=0,"O","X"))</f>
        <v/>
      </c>
      <c r="S98" s="20"/>
    </row>
    <row r="99" spans="12:19">
      <c r="L99" s="21" t="str">
        <f t="shared" si="2"/>
        <v/>
      </c>
      <c r="M99" s="21" t="str">
        <f t="shared" si="3"/>
        <v/>
      </c>
      <c r="N99" s="21" t="str">
        <f>IF(A99="","",IFERROR(IF(J99&lt;VLOOKUP(A99,'포트변경내역(중립)'!A:J,10,0),"O","X"),""))</f>
        <v/>
      </c>
      <c r="O99" s="21" t="str">
        <f>IF(A99="","",COUNTIFS('MP내역(안정)'!$A:$A,A99)-COUNTIFS('MP내역(안정)'!$A:$A,A99,'MP내역(안정)'!$B:$B,"현금")-COUNTIFS('MP내역(안정)'!$A:$A,A99,'MP내역(안정)'!$B:$B,"예수금")-COUNTIFS('MP내역(안정)'!$A:$A,A99,'MP내역(안정)'!$B:$B,"예탁금")-COUNTIFS('MP내역(안정)'!$A:$A,A99,'MP내역(안정)'!$B:$B,"합계"))</f>
        <v/>
      </c>
      <c r="P99" s="21" t="str">
        <f>IF(A99="","",IF(COUNTIFS('MP내역(안정)'!A:A,A99,'MP내역(안정)'!G:G,"&gt;"&amp;$F$2,'MP내역(안정)'!D:D,"&lt;&gt;"&amp;$H$2,'MP내역(안정)'!D:D,"&lt;&gt;"&amp;$I$2,'MP내역(안정)'!B:B,"&lt;&gt;현금",'MP내역(안정)'!B:B,"&lt;&gt;합계")=0,"O","X"))</f>
        <v/>
      </c>
      <c r="Q99" s="21" t="str">
        <f>IF(A99="","",IF(AND(ABS(I99-SUMIFS('MP내역(안정)'!G:G,'MP내역(안정)'!A:A,A99,'MP내역(안정)'!F:F,"Y"))&lt;0.001,ABS(H99-SUMIFS('MP내역(안정)'!G:G,'MP내역(안정)'!A:A,A99,'MP내역(안정)'!B:B,"&lt;&gt;합계"))&lt;0.001),"O","X"))</f>
        <v/>
      </c>
      <c r="R99" s="21" t="str">
        <f>IF(A99="","",IF(COUNTIFS('MP내역(안정)'!A:A,A99,'MP내역(안정)'!H:H,"X")=0,"O","X"))</f>
        <v/>
      </c>
      <c r="S99" s="20"/>
    </row>
    <row r="100" spans="12:19">
      <c r="L100" s="21" t="str">
        <f t="shared" si="2"/>
        <v/>
      </c>
      <c r="M100" s="21" t="str">
        <f t="shared" si="3"/>
        <v/>
      </c>
      <c r="N100" s="21" t="str">
        <f>IF(A100="","",IFERROR(IF(J100&lt;VLOOKUP(A100,'포트변경내역(중립)'!A:J,10,0),"O","X"),""))</f>
        <v/>
      </c>
      <c r="O100" s="21" t="str">
        <f>IF(A100="","",COUNTIFS('MP내역(안정)'!$A:$A,A100)-COUNTIFS('MP내역(안정)'!$A:$A,A100,'MP내역(안정)'!$B:$B,"현금")-COUNTIFS('MP내역(안정)'!$A:$A,A100,'MP내역(안정)'!$B:$B,"예수금")-COUNTIFS('MP내역(안정)'!$A:$A,A100,'MP내역(안정)'!$B:$B,"예탁금")-COUNTIFS('MP내역(안정)'!$A:$A,A100,'MP내역(안정)'!$B:$B,"합계"))</f>
        <v/>
      </c>
      <c r="P100" s="21" t="str">
        <f>IF(A100="","",IF(COUNTIFS('MP내역(안정)'!A:A,A100,'MP내역(안정)'!G:G,"&gt;"&amp;$F$2,'MP내역(안정)'!D:D,"&lt;&gt;"&amp;$H$2,'MP내역(안정)'!D:D,"&lt;&gt;"&amp;$I$2,'MP내역(안정)'!B:B,"&lt;&gt;현금",'MP내역(안정)'!B:B,"&lt;&gt;합계")=0,"O","X"))</f>
        <v/>
      </c>
      <c r="Q100" s="21" t="str">
        <f>IF(A100="","",IF(AND(ABS(I100-SUMIFS('MP내역(안정)'!G:G,'MP내역(안정)'!A:A,A100,'MP내역(안정)'!F:F,"Y"))&lt;0.001,ABS(H100-SUMIFS('MP내역(안정)'!G:G,'MP내역(안정)'!A:A,A100,'MP내역(안정)'!B:B,"&lt;&gt;합계"))&lt;0.001),"O","X"))</f>
        <v/>
      </c>
      <c r="R100" s="21" t="str">
        <f>IF(A100="","",IF(COUNTIFS('MP내역(안정)'!A:A,A100,'MP내역(안정)'!H:H,"X")=0,"O","X"))</f>
        <v/>
      </c>
      <c r="S100" s="20"/>
    </row>
    <row r="101" spans="12:19">
      <c r="L101" s="21" t="str">
        <f t="shared" si="2"/>
        <v/>
      </c>
      <c r="M101" s="21" t="str">
        <f t="shared" si="3"/>
        <v/>
      </c>
      <c r="N101" s="21" t="str">
        <f>IF(A101="","",IFERROR(IF(J101&lt;VLOOKUP(A101,'포트변경내역(중립)'!A:J,10,0),"O","X"),""))</f>
        <v/>
      </c>
      <c r="O101" s="21" t="str">
        <f>IF(A101="","",COUNTIFS('MP내역(안정)'!$A:$A,A101)-COUNTIFS('MP내역(안정)'!$A:$A,A101,'MP내역(안정)'!$B:$B,"현금")-COUNTIFS('MP내역(안정)'!$A:$A,A101,'MP내역(안정)'!$B:$B,"예수금")-COUNTIFS('MP내역(안정)'!$A:$A,A101,'MP내역(안정)'!$B:$B,"예탁금")-COUNTIFS('MP내역(안정)'!$A:$A,A101,'MP내역(안정)'!$B:$B,"합계"))</f>
        <v/>
      </c>
      <c r="P101" s="21" t="str">
        <f>IF(A101="","",IF(COUNTIFS('MP내역(안정)'!A:A,A101,'MP내역(안정)'!G:G,"&gt;"&amp;$F$2,'MP내역(안정)'!D:D,"&lt;&gt;"&amp;$H$2,'MP내역(안정)'!D:D,"&lt;&gt;"&amp;$I$2,'MP내역(안정)'!B:B,"&lt;&gt;현금",'MP내역(안정)'!B:B,"&lt;&gt;합계")=0,"O","X"))</f>
        <v/>
      </c>
      <c r="Q101" s="21" t="str">
        <f>IF(A101="","",IF(AND(ABS(I101-SUMIFS('MP내역(안정)'!G:G,'MP내역(안정)'!A:A,A101,'MP내역(안정)'!F:F,"Y"))&lt;0.001,ABS(H101-SUMIFS('MP내역(안정)'!G:G,'MP내역(안정)'!A:A,A101,'MP내역(안정)'!B:B,"&lt;&gt;합계"))&lt;0.001),"O","X"))</f>
        <v/>
      </c>
      <c r="R101" s="21" t="str">
        <f>IF(A101="","",IF(COUNTIFS('MP내역(안정)'!A:A,A101,'MP내역(안정)'!H:H,"X")=0,"O","X"))</f>
        <v/>
      </c>
      <c r="S101" s="20"/>
    </row>
    <row r="102" spans="12:19">
      <c r="L102" s="21" t="str">
        <f t="shared" si="2"/>
        <v/>
      </c>
      <c r="M102" s="21" t="str">
        <f t="shared" si="3"/>
        <v/>
      </c>
      <c r="N102" s="21" t="str">
        <f>IF(A102="","",IFERROR(IF(J102&lt;VLOOKUP(A102,'포트변경내역(중립)'!A:J,10,0),"O","X"),""))</f>
        <v/>
      </c>
      <c r="O102" s="21" t="str">
        <f>IF(A102="","",COUNTIFS('MP내역(안정)'!$A:$A,A102)-COUNTIFS('MP내역(안정)'!$A:$A,A102,'MP내역(안정)'!$B:$B,"현금")-COUNTIFS('MP내역(안정)'!$A:$A,A102,'MP내역(안정)'!$B:$B,"예수금")-COUNTIFS('MP내역(안정)'!$A:$A,A102,'MP내역(안정)'!$B:$B,"예탁금")-COUNTIFS('MP내역(안정)'!$A:$A,A102,'MP내역(안정)'!$B:$B,"합계"))</f>
        <v/>
      </c>
      <c r="P102" s="21" t="str">
        <f>IF(A102="","",IF(COUNTIFS('MP내역(안정)'!A:A,A102,'MP내역(안정)'!G:G,"&gt;"&amp;$F$2,'MP내역(안정)'!D:D,"&lt;&gt;"&amp;$H$2,'MP내역(안정)'!D:D,"&lt;&gt;"&amp;$I$2,'MP내역(안정)'!B:B,"&lt;&gt;현금",'MP내역(안정)'!B:B,"&lt;&gt;합계")=0,"O","X"))</f>
        <v/>
      </c>
      <c r="Q102" s="21" t="str">
        <f>IF(A102="","",IF(AND(ABS(I102-SUMIFS('MP내역(안정)'!G:G,'MP내역(안정)'!A:A,A102,'MP내역(안정)'!F:F,"Y"))&lt;0.001,ABS(H102-SUMIFS('MP내역(안정)'!G:G,'MP내역(안정)'!A:A,A102,'MP내역(안정)'!B:B,"&lt;&gt;합계"))&lt;0.001),"O","X"))</f>
        <v/>
      </c>
      <c r="R102" s="21" t="str">
        <f>IF(A102="","",IF(COUNTIFS('MP내역(안정)'!A:A,A102,'MP내역(안정)'!H:H,"X")=0,"O","X"))</f>
        <v/>
      </c>
      <c r="S102" s="20"/>
    </row>
    <row r="103" spans="12:19">
      <c r="L103" s="21" t="str">
        <f t="shared" si="2"/>
        <v/>
      </c>
      <c r="M103" s="21" t="str">
        <f t="shared" si="3"/>
        <v/>
      </c>
      <c r="N103" s="21" t="str">
        <f>IF(A103="","",IFERROR(IF(J103&lt;VLOOKUP(A103,'포트변경내역(중립)'!A:J,10,0),"O","X"),""))</f>
        <v/>
      </c>
      <c r="O103" s="21" t="str">
        <f>IF(A103="","",COUNTIFS('MP내역(안정)'!$A:$A,A103)-COUNTIFS('MP내역(안정)'!$A:$A,A103,'MP내역(안정)'!$B:$B,"현금")-COUNTIFS('MP내역(안정)'!$A:$A,A103,'MP내역(안정)'!$B:$B,"예수금")-COUNTIFS('MP내역(안정)'!$A:$A,A103,'MP내역(안정)'!$B:$B,"예탁금")-COUNTIFS('MP내역(안정)'!$A:$A,A103,'MP내역(안정)'!$B:$B,"합계"))</f>
        <v/>
      </c>
      <c r="P103" s="21" t="str">
        <f>IF(A103="","",IF(COUNTIFS('MP내역(안정)'!A:A,A103,'MP내역(안정)'!G:G,"&gt;"&amp;$F$2,'MP내역(안정)'!D:D,"&lt;&gt;"&amp;$H$2,'MP내역(안정)'!D:D,"&lt;&gt;"&amp;$I$2,'MP내역(안정)'!B:B,"&lt;&gt;현금",'MP내역(안정)'!B:B,"&lt;&gt;합계")=0,"O","X"))</f>
        <v/>
      </c>
      <c r="Q103" s="21" t="str">
        <f>IF(A103="","",IF(AND(ABS(I103-SUMIFS('MP내역(안정)'!G:G,'MP내역(안정)'!A:A,A103,'MP내역(안정)'!F:F,"Y"))&lt;0.001,ABS(H103-SUMIFS('MP내역(안정)'!G:G,'MP내역(안정)'!A:A,A103,'MP내역(안정)'!B:B,"&lt;&gt;합계"))&lt;0.001),"O","X"))</f>
        <v/>
      </c>
      <c r="R103" s="21" t="str">
        <f>IF(A103="","",IF(COUNTIFS('MP내역(안정)'!A:A,A103,'MP내역(안정)'!H:H,"X")=0,"O","X"))</f>
        <v/>
      </c>
      <c r="S103" s="20"/>
    </row>
    <row r="104" spans="12:19">
      <c r="L104" s="21" t="str">
        <f t="shared" si="2"/>
        <v/>
      </c>
      <c r="M104" s="21" t="str">
        <f t="shared" si="3"/>
        <v/>
      </c>
      <c r="N104" s="21" t="str">
        <f>IF(A104="","",IFERROR(IF(J104&lt;VLOOKUP(A104,'포트변경내역(중립)'!A:J,10,0),"O","X"),""))</f>
        <v/>
      </c>
      <c r="O104" s="21" t="str">
        <f>IF(A104="","",COUNTIFS('MP내역(안정)'!$A:$A,A104)-COUNTIFS('MP내역(안정)'!$A:$A,A104,'MP내역(안정)'!$B:$B,"현금")-COUNTIFS('MP내역(안정)'!$A:$A,A104,'MP내역(안정)'!$B:$B,"예수금")-COUNTIFS('MP내역(안정)'!$A:$A,A104,'MP내역(안정)'!$B:$B,"예탁금")-COUNTIFS('MP내역(안정)'!$A:$A,A104,'MP내역(안정)'!$B:$B,"합계"))</f>
        <v/>
      </c>
      <c r="P104" s="21" t="str">
        <f>IF(A104="","",IF(COUNTIFS('MP내역(안정)'!A:A,A104,'MP내역(안정)'!G:G,"&gt;"&amp;$F$2,'MP내역(안정)'!D:D,"&lt;&gt;"&amp;$H$2,'MP내역(안정)'!D:D,"&lt;&gt;"&amp;$I$2,'MP내역(안정)'!B:B,"&lt;&gt;현금",'MP내역(안정)'!B:B,"&lt;&gt;합계")=0,"O","X"))</f>
        <v/>
      </c>
      <c r="Q104" s="21" t="str">
        <f>IF(A104="","",IF(AND(ABS(I104-SUMIFS('MP내역(안정)'!G:G,'MP내역(안정)'!A:A,A104,'MP내역(안정)'!F:F,"Y"))&lt;0.001,ABS(H104-SUMIFS('MP내역(안정)'!G:G,'MP내역(안정)'!A:A,A104,'MP내역(안정)'!B:B,"&lt;&gt;합계"))&lt;0.001),"O","X"))</f>
        <v/>
      </c>
      <c r="R104" s="21" t="str">
        <f>IF(A104="","",IF(COUNTIFS('MP내역(안정)'!A:A,A104,'MP내역(안정)'!H:H,"X")=0,"O","X"))</f>
        <v/>
      </c>
      <c r="S104" s="20"/>
    </row>
    <row r="105" spans="12:19">
      <c r="L105" s="21" t="str">
        <f t="shared" si="2"/>
        <v/>
      </c>
      <c r="M105" s="21" t="str">
        <f t="shared" si="3"/>
        <v/>
      </c>
      <c r="N105" s="21" t="str">
        <f>IF(A105="","",IFERROR(IF(J105&lt;VLOOKUP(A105,'포트변경내역(중립)'!A:J,10,0),"O","X"),""))</f>
        <v/>
      </c>
      <c r="O105" s="21" t="str">
        <f>IF(A105="","",COUNTIFS('MP내역(안정)'!$A:$A,A105)-COUNTIFS('MP내역(안정)'!$A:$A,A105,'MP내역(안정)'!$B:$B,"현금")-COUNTIFS('MP내역(안정)'!$A:$A,A105,'MP내역(안정)'!$B:$B,"예수금")-COUNTIFS('MP내역(안정)'!$A:$A,A105,'MP내역(안정)'!$B:$B,"예탁금")-COUNTIFS('MP내역(안정)'!$A:$A,A105,'MP내역(안정)'!$B:$B,"합계"))</f>
        <v/>
      </c>
      <c r="P105" s="21" t="str">
        <f>IF(A105="","",IF(COUNTIFS('MP내역(안정)'!A:A,A105,'MP내역(안정)'!G:G,"&gt;"&amp;$F$2,'MP내역(안정)'!D:D,"&lt;&gt;"&amp;$H$2,'MP내역(안정)'!D:D,"&lt;&gt;"&amp;$I$2,'MP내역(안정)'!B:B,"&lt;&gt;현금",'MP내역(안정)'!B:B,"&lt;&gt;합계")=0,"O","X"))</f>
        <v/>
      </c>
      <c r="Q105" s="21" t="str">
        <f>IF(A105="","",IF(AND(ABS(I105-SUMIFS('MP내역(안정)'!G:G,'MP내역(안정)'!A:A,A105,'MP내역(안정)'!F:F,"Y"))&lt;0.001,ABS(H105-SUMIFS('MP내역(안정)'!G:G,'MP내역(안정)'!A:A,A105,'MP내역(안정)'!B:B,"&lt;&gt;합계"))&lt;0.001),"O","X"))</f>
        <v/>
      </c>
      <c r="R105" s="21" t="str">
        <f>IF(A105="","",IF(COUNTIFS('MP내역(안정)'!A:A,A105,'MP내역(안정)'!H:H,"X")=0,"O","X"))</f>
        <v/>
      </c>
      <c r="S105" s="20"/>
    </row>
    <row r="106" spans="12:19">
      <c r="L106" s="21" t="str">
        <f t="shared" si="2"/>
        <v/>
      </c>
      <c r="M106" s="21" t="str">
        <f t="shared" si="3"/>
        <v/>
      </c>
      <c r="N106" s="21" t="str">
        <f>IF(A106="","",IFERROR(IF(J106&lt;VLOOKUP(A106,'포트변경내역(중립)'!A:J,10,0),"O","X"),""))</f>
        <v/>
      </c>
      <c r="O106" s="21" t="str">
        <f>IF(A106="","",COUNTIFS('MP내역(안정)'!$A:$A,A106)-COUNTIFS('MP내역(안정)'!$A:$A,A106,'MP내역(안정)'!$B:$B,"현금")-COUNTIFS('MP내역(안정)'!$A:$A,A106,'MP내역(안정)'!$B:$B,"예수금")-COUNTIFS('MP내역(안정)'!$A:$A,A106,'MP내역(안정)'!$B:$B,"예탁금")-COUNTIFS('MP내역(안정)'!$A:$A,A106,'MP내역(안정)'!$B:$B,"합계"))</f>
        <v/>
      </c>
      <c r="P106" s="21" t="str">
        <f>IF(A106="","",IF(COUNTIFS('MP내역(안정)'!A:A,A106,'MP내역(안정)'!G:G,"&gt;"&amp;$F$2,'MP내역(안정)'!D:D,"&lt;&gt;"&amp;$H$2,'MP내역(안정)'!D:D,"&lt;&gt;"&amp;$I$2,'MP내역(안정)'!B:B,"&lt;&gt;현금",'MP내역(안정)'!B:B,"&lt;&gt;합계")=0,"O","X"))</f>
        <v/>
      </c>
      <c r="Q106" s="21" t="str">
        <f>IF(A106="","",IF(AND(ABS(I106-SUMIFS('MP내역(안정)'!G:G,'MP내역(안정)'!A:A,A106,'MP내역(안정)'!F:F,"Y"))&lt;0.001,ABS(H106-SUMIFS('MP내역(안정)'!G:G,'MP내역(안정)'!A:A,A106,'MP내역(안정)'!B:B,"&lt;&gt;합계"))&lt;0.001),"O","X"))</f>
        <v/>
      </c>
      <c r="R106" s="21" t="str">
        <f>IF(A106="","",IF(COUNTIFS('MP내역(안정)'!A:A,A106,'MP내역(안정)'!H:H,"X")=0,"O","X"))</f>
        <v/>
      </c>
      <c r="S106" s="20"/>
    </row>
    <row r="107" spans="12:19">
      <c r="L107" s="21" t="str">
        <f t="shared" si="2"/>
        <v/>
      </c>
      <c r="M107" s="21" t="str">
        <f t="shared" si="3"/>
        <v/>
      </c>
      <c r="N107" s="21" t="str">
        <f>IF(A107="","",IFERROR(IF(J107&lt;VLOOKUP(A107,'포트변경내역(중립)'!A:J,10,0),"O","X"),""))</f>
        <v/>
      </c>
      <c r="O107" s="21" t="str">
        <f>IF(A107="","",COUNTIFS('MP내역(안정)'!$A:$A,A107)-COUNTIFS('MP내역(안정)'!$A:$A,A107,'MP내역(안정)'!$B:$B,"현금")-COUNTIFS('MP내역(안정)'!$A:$A,A107,'MP내역(안정)'!$B:$B,"예수금")-COUNTIFS('MP내역(안정)'!$A:$A,A107,'MP내역(안정)'!$B:$B,"예탁금")-COUNTIFS('MP내역(안정)'!$A:$A,A107,'MP내역(안정)'!$B:$B,"합계"))</f>
        <v/>
      </c>
      <c r="P107" s="21" t="str">
        <f>IF(A107="","",IF(COUNTIFS('MP내역(안정)'!A:A,A107,'MP내역(안정)'!G:G,"&gt;"&amp;$F$2,'MP내역(안정)'!D:D,"&lt;&gt;"&amp;$H$2,'MP내역(안정)'!D:D,"&lt;&gt;"&amp;$I$2,'MP내역(안정)'!B:B,"&lt;&gt;현금",'MP내역(안정)'!B:B,"&lt;&gt;합계")=0,"O","X"))</f>
        <v/>
      </c>
      <c r="Q107" s="21" t="str">
        <f>IF(A107="","",IF(AND(ABS(I107-SUMIFS('MP내역(안정)'!G:G,'MP내역(안정)'!A:A,A107,'MP내역(안정)'!F:F,"Y"))&lt;0.001,ABS(H107-SUMIFS('MP내역(안정)'!G:G,'MP내역(안정)'!A:A,A107,'MP내역(안정)'!B:B,"&lt;&gt;합계"))&lt;0.001),"O","X"))</f>
        <v/>
      </c>
      <c r="R107" s="21" t="str">
        <f>IF(A107="","",IF(COUNTIFS('MP내역(안정)'!A:A,A107,'MP내역(안정)'!H:H,"X")=0,"O","X"))</f>
        <v/>
      </c>
      <c r="S107" s="20"/>
    </row>
    <row r="108" spans="12:19">
      <c r="L108" s="21" t="str">
        <f t="shared" si="2"/>
        <v/>
      </c>
      <c r="M108" s="21" t="str">
        <f t="shared" si="3"/>
        <v/>
      </c>
      <c r="N108" s="21" t="str">
        <f>IF(A108="","",IFERROR(IF(J108&lt;VLOOKUP(A108,'포트변경내역(중립)'!A:J,10,0),"O","X"),""))</f>
        <v/>
      </c>
      <c r="O108" s="21" t="str">
        <f>IF(A108="","",COUNTIFS('MP내역(안정)'!$A:$A,A108)-COUNTIFS('MP내역(안정)'!$A:$A,A108,'MP내역(안정)'!$B:$B,"현금")-COUNTIFS('MP내역(안정)'!$A:$A,A108,'MP내역(안정)'!$B:$B,"예수금")-COUNTIFS('MP내역(안정)'!$A:$A,A108,'MP내역(안정)'!$B:$B,"예탁금")-COUNTIFS('MP내역(안정)'!$A:$A,A108,'MP내역(안정)'!$B:$B,"합계"))</f>
        <v/>
      </c>
      <c r="P108" s="21" t="str">
        <f>IF(A108="","",IF(COUNTIFS('MP내역(안정)'!A:A,A108,'MP내역(안정)'!G:G,"&gt;"&amp;$F$2,'MP내역(안정)'!D:D,"&lt;&gt;"&amp;$H$2,'MP내역(안정)'!D:D,"&lt;&gt;"&amp;$I$2,'MP내역(안정)'!B:B,"&lt;&gt;현금",'MP내역(안정)'!B:B,"&lt;&gt;합계")=0,"O","X"))</f>
        <v/>
      </c>
      <c r="Q108" s="21" t="str">
        <f>IF(A108="","",IF(AND(ABS(I108-SUMIFS('MP내역(안정)'!G:G,'MP내역(안정)'!A:A,A108,'MP내역(안정)'!F:F,"Y"))&lt;0.001,ABS(H108-SUMIFS('MP내역(안정)'!G:G,'MP내역(안정)'!A:A,A108,'MP내역(안정)'!B:B,"&lt;&gt;합계"))&lt;0.001),"O","X"))</f>
        <v/>
      </c>
      <c r="R108" s="21" t="str">
        <f>IF(A108="","",IF(COUNTIFS('MP내역(안정)'!A:A,A108,'MP내역(안정)'!H:H,"X")=0,"O","X"))</f>
        <v/>
      </c>
      <c r="S108" s="20"/>
    </row>
    <row r="109" spans="12:19">
      <c r="L109" s="21" t="str">
        <f t="shared" si="2"/>
        <v/>
      </c>
      <c r="M109" s="21" t="str">
        <f t="shared" si="3"/>
        <v/>
      </c>
      <c r="N109" s="21" t="str">
        <f>IF(A109="","",IFERROR(IF(J109&lt;VLOOKUP(A109,'포트변경내역(중립)'!A:J,10,0),"O","X"),""))</f>
        <v/>
      </c>
      <c r="O109" s="21" t="str">
        <f>IF(A109="","",COUNTIFS('MP내역(안정)'!$A:$A,A109)-COUNTIFS('MP내역(안정)'!$A:$A,A109,'MP내역(안정)'!$B:$B,"현금")-COUNTIFS('MP내역(안정)'!$A:$A,A109,'MP내역(안정)'!$B:$B,"예수금")-COUNTIFS('MP내역(안정)'!$A:$A,A109,'MP내역(안정)'!$B:$B,"예탁금")-COUNTIFS('MP내역(안정)'!$A:$A,A109,'MP내역(안정)'!$B:$B,"합계"))</f>
        <v/>
      </c>
      <c r="P109" s="21" t="str">
        <f>IF(A109="","",IF(COUNTIFS('MP내역(안정)'!A:A,A109,'MP내역(안정)'!G:G,"&gt;"&amp;$F$2,'MP내역(안정)'!D:D,"&lt;&gt;"&amp;$H$2,'MP내역(안정)'!D:D,"&lt;&gt;"&amp;$I$2,'MP내역(안정)'!B:B,"&lt;&gt;현금",'MP내역(안정)'!B:B,"&lt;&gt;합계")=0,"O","X"))</f>
        <v/>
      </c>
      <c r="Q109" s="21" t="str">
        <f>IF(A109="","",IF(AND(ABS(I109-SUMIFS('MP내역(안정)'!G:G,'MP내역(안정)'!A:A,A109,'MP내역(안정)'!F:F,"Y"))&lt;0.001,ABS(H109-SUMIFS('MP내역(안정)'!G:G,'MP내역(안정)'!A:A,A109,'MP내역(안정)'!B:B,"&lt;&gt;합계"))&lt;0.001),"O","X"))</f>
        <v/>
      </c>
      <c r="R109" s="21" t="str">
        <f>IF(A109="","",IF(COUNTIFS('MP내역(안정)'!A:A,A109,'MP내역(안정)'!H:H,"X")=0,"O","X"))</f>
        <v/>
      </c>
      <c r="S109" s="20"/>
    </row>
    <row r="110" spans="12:19">
      <c r="L110" s="21" t="str">
        <f t="shared" si="2"/>
        <v/>
      </c>
      <c r="M110" s="21" t="str">
        <f t="shared" si="3"/>
        <v/>
      </c>
      <c r="N110" s="21" t="str">
        <f>IF(A110="","",IFERROR(IF(J110&lt;VLOOKUP(A110,'포트변경내역(중립)'!A:J,10,0),"O","X"),""))</f>
        <v/>
      </c>
      <c r="O110" s="21" t="str">
        <f>IF(A110="","",COUNTIFS('MP내역(안정)'!$A:$A,A110)-COUNTIFS('MP내역(안정)'!$A:$A,A110,'MP내역(안정)'!$B:$B,"현금")-COUNTIFS('MP내역(안정)'!$A:$A,A110,'MP내역(안정)'!$B:$B,"예수금")-COUNTIFS('MP내역(안정)'!$A:$A,A110,'MP내역(안정)'!$B:$B,"예탁금")-COUNTIFS('MP내역(안정)'!$A:$A,A110,'MP내역(안정)'!$B:$B,"합계"))</f>
        <v/>
      </c>
      <c r="P110" s="21" t="str">
        <f>IF(A110="","",IF(COUNTIFS('MP내역(안정)'!A:A,A110,'MP내역(안정)'!G:G,"&gt;"&amp;$F$2,'MP내역(안정)'!D:D,"&lt;&gt;"&amp;$H$2,'MP내역(안정)'!D:D,"&lt;&gt;"&amp;$I$2,'MP내역(안정)'!B:B,"&lt;&gt;현금",'MP내역(안정)'!B:B,"&lt;&gt;합계")=0,"O","X"))</f>
        <v/>
      </c>
      <c r="Q110" s="21" t="str">
        <f>IF(A110="","",IF(AND(ABS(I110-SUMIFS('MP내역(안정)'!G:G,'MP내역(안정)'!A:A,A110,'MP내역(안정)'!F:F,"Y"))&lt;0.001,ABS(H110-SUMIFS('MP내역(안정)'!G:G,'MP내역(안정)'!A:A,A110,'MP내역(안정)'!B:B,"&lt;&gt;합계"))&lt;0.001),"O","X"))</f>
        <v/>
      </c>
      <c r="R110" s="21" t="str">
        <f>IF(A110="","",IF(COUNTIFS('MP내역(안정)'!A:A,A110,'MP내역(안정)'!H:H,"X")=0,"O","X"))</f>
        <v/>
      </c>
      <c r="S110" s="20"/>
    </row>
    <row r="111" spans="12:19">
      <c r="L111" s="21" t="str">
        <f t="shared" si="2"/>
        <v/>
      </c>
      <c r="M111" s="21" t="str">
        <f t="shared" si="3"/>
        <v/>
      </c>
      <c r="N111" s="21" t="str">
        <f>IF(A111="","",IFERROR(IF(J111&lt;VLOOKUP(A111,'포트변경내역(중립)'!A:J,10,0),"O","X"),""))</f>
        <v/>
      </c>
      <c r="O111" s="21" t="str">
        <f>IF(A111="","",COUNTIFS('MP내역(안정)'!$A:$A,A111)-COUNTIFS('MP내역(안정)'!$A:$A,A111,'MP내역(안정)'!$B:$B,"현금")-COUNTIFS('MP내역(안정)'!$A:$A,A111,'MP내역(안정)'!$B:$B,"예수금")-COUNTIFS('MP내역(안정)'!$A:$A,A111,'MP내역(안정)'!$B:$B,"예탁금")-COUNTIFS('MP내역(안정)'!$A:$A,A111,'MP내역(안정)'!$B:$B,"합계"))</f>
        <v/>
      </c>
      <c r="P111" s="21" t="str">
        <f>IF(A111="","",IF(COUNTIFS('MP내역(안정)'!A:A,A111,'MP내역(안정)'!G:G,"&gt;"&amp;$F$2,'MP내역(안정)'!D:D,"&lt;&gt;"&amp;$H$2,'MP내역(안정)'!D:D,"&lt;&gt;"&amp;$I$2,'MP내역(안정)'!B:B,"&lt;&gt;현금",'MP내역(안정)'!B:B,"&lt;&gt;합계")=0,"O","X"))</f>
        <v/>
      </c>
      <c r="Q111" s="21" t="str">
        <f>IF(A111="","",IF(AND(ABS(I111-SUMIFS('MP내역(안정)'!G:G,'MP내역(안정)'!A:A,A111,'MP내역(안정)'!F:F,"Y"))&lt;0.001,ABS(H111-SUMIFS('MP내역(안정)'!G:G,'MP내역(안정)'!A:A,A111,'MP내역(안정)'!B:B,"&lt;&gt;합계"))&lt;0.001),"O","X"))</f>
        <v/>
      </c>
      <c r="R111" s="21" t="str">
        <f>IF(A111="","",IF(COUNTIFS('MP내역(안정)'!A:A,A111,'MP내역(안정)'!H:H,"X")=0,"O","X"))</f>
        <v/>
      </c>
      <c r="S111" s="20"/>
    </row>
    <row r="112" spans="12:19">
      <c r="L112" s="21" t="str">
        <f t="shared" si="2"/>
        <v/>
      </c>
      <c r="M112" s="21" t="str">
        <f t="shared" si="3"/>
        <v/>
      </c>
      <c r="N112" s="21" t="str">
        <f>IF(A112="","",IFERROR(IF(J112&lt;VLOOKUP(A112,'포트변경내역(중립)'!A:J,10,0),"O","X"),""))</f>
        <v/>
      </c>
      <c r="O112" s="21" t="str">
        <f>IF(A112="","",COUNTIFS('MP내역(안정)'!$A:$A,A112)-COUNTIFS('MP내역(안정)'!$A:$A,A112,'MP내역(안정)'!$B:$B,"현금")-COUNTIFS('MP내역(안정)'!$A:$A,A112,'MP내역(안정)'!$B:$B,"예수금")-COUNTIFS('MP내역(안정)'!$A:$A,A112,'MP내역(안정)'!$B:$B,"예탁금")-COUNTIFS('MP내역(안정)'!$A:$A,A112,'MP내역(안정)'!$B:$B,"합계"))</f>
        <v/>
      </c>
      <c r="P112" s="21" t="str">
        <f>IF(A112="","",IF(COUNTIFS('MP내역(안정)'!A:A,A112,'MP내역(안정)'!G:G,"&gt;"&amp;$F$2,'MP내역(안정)'!D:D,"&lt;&gt;"&amp;$H$2,'MP내역(안정)'!D:D,"&lt;&gt;"&amp;$I$2,'MP내역(안정)'!B:B,"&lt;&gt;현금",'MP내역(안정)'!B:B,"&lt;&gt;합계")=0,"O","X"))</f>
        <v/>
      </c>
      <c r="Q112" s="21" t="str">
        <f>IF(A112="","",IF(AND(ABS(I112-SUMIFS('MP내역(안정)'!G:G,'MP내역(안정)'!A:A,A112,'MP내역(안정)'!F:F,"Y"))&lt;0.001,ABS(H112-SUMIFS('MP내역(안정)'!G:G,'MP내역(안정)'!A:A,A112,'MP내역(안정)'!B:B,"&lt;&gt;합계"))&lt;0.001),"O","X"))</f>
        <v/>
      </c>
      <c r="R112" s="21" t="str">
        <f>IF(A112="","",IF(COUNTIFS('MP내역(안정)'!A:A,A112,'MP내역(안정)'!H:H,"X")=0,"O","X"))</f>
        <v/>
      </c>
      <c r="S112" s="20"/>
    </row>
    <row r="113" spans="12:19">
      <c r="L113" s="21" t="str">
        <f t="shared" si="2"/>
        <v/>
      </c>
      <c r="M113" s="21" t="str">
        <f t="shared" si="3"/>
        <v/>
      </c>
      <c r="N113" s="21" t="str">
        <f>IF(A113="","",IFERROR(IF(J113&lt;VLOOKUP(A113,'포트변경내역(중립)'!A:J,10,0),"O","X"),""))</f>
        <v/>
      </c>
      <c r="O113" s="21" t="str">
        <f>IF(A113="","",COUNTIFS('MP내역(안정)'!$A:$A,A113)-COUNTIFS('MP내역(안정)'!$A:$A,A113,'MP내역(안정)'!$B:$B,"현금")-COUNTIFS('MP내역(안정)'!$A:$A,A113,'MP내역(안정)'!$B:$B,"예수금")-COUNTIFS('MP내역(안정)'!$A:$A,A113,'MP내역(안정)'!$B:$B,"예탁금")-COUNTIFS('MP내역(안정)'!$A:$A,A113,'MP내역(안정)'!$B:$B,"합계"))</f>
        <v/>
      </c>
      <c r="P113" s="21" t="str">
        <f>IF(A113="","",IF(COUNTIFS('MP내역(안정)'!A:A,A113,'MP내역(안정)'!G:G,"&gt;"&amp;$F$2,'MP내역(안정)'!D:D,"&lt;&gt;"&amp;$H$2,'MP내역(안정)'!D:D,"&lt;&gt;"&amp;$I$2,'MP내역(안정)'!B:B,"&lt;&gt;현금",'MP내역(안정)'!B:B,"&lt;&gt;합계")=0,"O","X"))</f>
        <v/>
      </c>
      <c r="Q113" s="21" t="str">
        <f>IF(A113="","",IF(AND(ABS(I113-SUMIFS('MP내역(안정)'!G:G,'MP내역(안정)'!A:A,A113,'MP내역(안정)'!F:F,"Y"))&lt;0.001,ABS(H113-SUMIFS('MP내역(안정)'!G:G,'MP내역(안정)'!A:A,A113,'MP내역(안정)'!B:B,"&lt;&gt;합계"))&lt;0.001),"O","X"))</f>
        <v/>
      </c>
      <c r="R113" s="21" t="str">
        <f>IF(A113="","",IF(COUNTIFS('MP내역(안정)'!A:A,A113,'MP내역(안정)'!H:H,"X")=0,"O","X"))</f>
        <v/>
      </c>
      <c r="S113" s="20"/>
    </row>
    <row r="114" spans="12:19">
      <c r="L114" s="21" t="str">
        <f t="shared" si="2"/>
        <v/>
      </c>
      <c r="M114" s="21" t="str">
        <f t="shared" si="3"/>
        <v/>
      </c>
      <c r="N114" s="21" t="str">
        <f>IF(A114="","",IFERROR(IF(J114&lt;VLOOKUP(A114,'포트변경내역(중립)'!A:J,10,0),"O","X"),""))</f>
        <v/>
      </c>
      <c r="O114" s="21" t="str">
        <f>IF(A114="","",COUNTIFS('MP내역(안정)'!$A:$A,A114)-COUNTIFS('MP내역(안정)'!$A:$A,A114,'MP내역(안정)'!$B:$B,"현금")-COUNTIFS('MP내역(안정)'!$A:$A,A114,'MP내역(안정)'!$B:$B,"예수금")-COUNTIFS('MP내역(안정)'!$A:$A,A114,'MP내역(안정)'!$B:$B,"예탁금")-COUNTIFS('MP내역(안정)'!$A:$A,A114,'MP내역(안정)'!$B:$B,"합계"))</f>
        <v/>
      </c>
      <c r="P114" s="21" t="str">
        <f>IF(A114="","",IF(COUNTIFS('MP내역(안정)'!A:A,A114,'MP내역(안정)'!G:G,"&gt;"&amp;$F$2,'MP내역(안정)'!D:D,"&lt;&gt;"&amp;$H$2,'MP내역(안정)'!D:D,"&lt;&gt;"&amp;$I$2,'MP내역(안정)'!B:B,"&lt;&gt;현금",'MP내역(안정)'!B:B,"&lt;&gt;합계")=0,"O","X"))</f>
        <v/>
      </c>
      <c r="Q114" s="21" t="str">
        <f>IF(A114="","",IF(AND(ABS(I114-SUMIFS('MP내역(안정)'!G:G,'MP내역(안정)'!A:A,A114,'MP내역(안정)'!F:F,"Y"))&lt;0.001,ABS(H114-SUMIFS('MP내역(안정)'!G:G,'MP내역(안정)'!A:A,A114,'MP내역(안정)'!B:B,"&lt;&gt;합계"))&lt;0.001),"O","X"))</f>
        <v/>
      </c>
      <c r="R114" s="21" t="str">
        <f>IF(A114="","",IF(COUNTIFS('MP내역(안정)'!A:A,A114,'MP내역(안정)'!H:H,"X")=0,"O","X"))</f>
        <v/>
      </c>
      <c r="S114" s="20"/>
    </row>
    <row r="115" spans="12:19">
      <c r="L115" s="21" t="str">
        <f t="shared" si="2"/>
        <v/>
      </c>
      <c r="M115" s="21" t="str">
        <f t="shared" si="3"/>
        <v/>
      </c>
      <c r="N115" s="21" t="str">
        <f>IF(A115="","",IFERROR(IF(J115&lt;VLOOKUP(A115,'포트변경내역(중립)'!A:J,10,0),"O","X"),""))</f>
        <v/>
      </c>
      <c r="O115" s="21" t="str">
        <f>IF(A115="","",COUNTIFS('MP내역(안정)'!$A:$A,A115)-COUNTIFS('MP내역(안정)'!$A:$A,A115,'MP내역(안정)'!$B:$B,"현금")-COUNTIFS('MP내역(안정)'!$A:$A,A115,'MP내역(안정)'!$B:$B,"예수금")-COUNTIFS('MP내역(안정)'!$A:$A,A115,'MP내역(안정)'!$B:$B,"예탁금")-COUNTIFS('MP내역(안정)'!$A:$A,A115,'MP내역(안정)'!$B:$B,"합계"))</f>
        <v/>
      </c>
      <c r="P115" s="21" t="str">
        <f>IF(A115="","",IF(COUNTIFS('MP내역(안정)'!A:A,A115,'MP내역(안정)'!G:G,"&gt;"&amp;$F$2,'MP내역(안정)'!D:D,"&lt;&gt;"&amp;$H$2,'MP내역(안정)'!D:D,"&lt;&gt;"&amp;$I$2,'MP내역(안정)'!B:B,"&lt;&gt;현금",'MP내역(안정)'!B:B,"&lt;&gt;합계")=0,"O","X"))</f>
        <v/>
      </c>
      <c r="Q115" s="21" t="str">
        <f>IF(A115="","",IF(AND(ABS(I115-SUMIFS('MP내역(안정)'!G:G,'MP내역(안정)'!A:A,A115,'MP내역(안정)'!F:F,"Y"))&lt;0.001,ABS(H115-SUMIFS('MP내역(안정)'!G:G,'MP내역(안정)'!A:A,A115,'MP내역(안정)'!B:B,"&lt;&gt;합계"))&lt;0.001),"O","X"))</f>
        <v/>
      </c>
      <c r="R115" s="21" t="str">
        <f>IF(A115="","",IF(COUNTIFS('MP내역(안정)'!A:A,A115,'MP내역(안정)'!H:H,"X")=0,"O","X"))</f>
        <v/>
      </c>
      <c r="S115" s="20"/>
    </row>
    <row r="116" spans="12:19">
      <c r="L116" s="21" t="str">
        <f t="shared" si="2"/>
        <v/>
      </c>
      <c r="M116" s="21" t="str">
        <f t="shared" si="3"/>
        <v/>
      </c>
      <c r="N116" s="21" t="str">
        <f>IF(A116="","",IFERROR(IF(J116&lt;VLOOKUP(A116,'포트변경내역(중립)'!A:J,10,0),"O","X"),""))</f>
        <v/>
      </c>
      <c r="O116" s="21" t="str">
        <f>IF(A116="","",COUNTIFS('MP내역(안정)'!$A:$A,A116)-COUNTIFS('MP내역(안정)'!$A:$A,A116,'MP내역(안정)'!$B:$B,"현금")-COUNTIFS('MP내역(안정)'!$A:$A,A116,'MP내역(안정)'!$B:$B,"예수금")-COUNTIFS('MP내역(안정)'!$A:$A,A116,'MP내역(안정)'!$B:$B,"예탁금")-COUNTIFS('MP내역(안정)'!$A:$A,A116,'MP내역(안정)'!$B:$B,"합계"))</f>
        <v/>
      </c>
      <c r="P116" s="21" t="str">
        <f>IF(A116="","",IF(COUNTIFS('MP내역(안정)'!A:A,A116,'MP내역(안정)'!G:G,"&gt;"&amp;$F$2,'MP내역(안정)'!D:D,"&lt;&gt;"&amp;$H$2,'MP내역(안정)'!D:D,"&lt;&gt;"&amp;$I$2,'MP내역(안정)'!B:B,"&lt;&gt;현금",'MP내역(안정)'!B:B,"&lt;&gt;합계")=0,"O","X"))</f>
        <v/>
      </c>
      <c r="Q116" s="21" t="str">
        <f>IF(A116="","",IF(AND(ABS(I116-SUMIFS('MP내역(안정)'!G:G,'MP내역(안정)'!A:A,A116,'MP내역(안정)'!F:F,"Y"))&lt;0.001,ABS(H116-SUMIFS('MP내역(안정)'!G:G,'MP내역(안정)'!A:A,A116,'MP내역(안정)'!B:B,"&lt;&gt;합계"))&lt;0.001),"O","X"))</f>
        <v/>
      </c>
      <c r="R116" s="21" t="str">
        <f>IF(A116="","",IF(COUNTIFS('MP내역(안정)'!A:A,A116,'MP내역(안정)'!H:H,"X")=0,"O","X"))</f>
        <v/>
      </c>
      <c r="S116" s="20"/>
    </row>
    <row r="117" spans="12:19">
      <c r="L117" s="21" t="str">
        <f t="shared" si="2"/>
        <v/>
      </c>
      <c r="M117" s="21" t="str">
        <f t="shared" si="3"/>
        <v/>
      </c>
      <c r="N117" s="21" t="str">
        <f>IF(A117="","",IFERROR(IF(J117&lt;VLOOKUP(A117,'포트변경내역(중립)'!A:J,10,0),"O","X"),""))</f>
        <v/>
      </c>
      <c r="O117" s="21" t="str">
        <f>IF(A117="","",COUNTIFS('MP내역(안정)'!$A:$A,A117)-COUNTIFS('MP내역(안정)'!$A:$A,A117,'MP내역(안정)'!$B:$B,"현금")-COUNTIFS('MP내역(안정)'!$A:$A,A117,'MP내역(안정)'!$B:$B,"예수금")-COUNTIFS('MP내역(안정)'!$A:$A,A117,'MP내역(안정)'!$B:$B,"예탁금")-COUNTIFS('MP내역(안정)'!$A:$A,A117,'MP내역(안정)'!$B:$B,"합계"))</f>
        <v/>
      </c>
      <c r="P117" s="21" t="str">
        <f>IF(A117="","",IF(COUNTIFS('MP내역(안정)'!A:A,A117,'MP내역(안정)'!G:G,"&gt;"&amp;$F$2,'MP내역(안정)'!D:D,"&lt;&gt;"&amp;$H$2,'MP내역(안정)'!D:D,"&lt;&gt;"&amp;$I$2,'MP내역(안정)'!B:B,"&lt;&gt;현금",'MP내역(안정)'!B:B,"&lt;&gt;합계")=0,"O","X"))</f>
        <v/>
      </c>
      <c r="Q117" s="21" t="str">
        <f>IF(A117="","",IF(AND(ABS(I117-SUMIFS('MP내역(안정)'!G:G,'MP내역(안정)'!A:A,A117,'MP내역(안정)'!F:F,"Y"))&lt;0.001,ABS(H117-SUMIFS('MP내역(안정)'!G:G,'MP내역(안정)'!A:A,A117,'MP내역(안정)'!B:B,"&lt;&gt;합계"))&lt;0.001),"O","X"))</f>
        <v/>
      </c>
      <c r="R117" s="21" t="str">
        <f>IF(A117="","",IF(COUNTIFS('MP내역(안정)'!A:A,A117,'MP내역(안정)'!H:H,"X")=0,"O","X"))</f>
        <v/>
      </c>
      <c r="S117" s="20"/>
    </row>
    <row r="118" spans="12:19">
      <c r="L118" s="21" t="str">
        <f t="shared" si="2"/>
        <v/>
      </c>
      <c r="M118" s="21" t="str">
        <f t="shared" si="3"/>
        <v/>
      </c>
      <c r="N118" s="21" t="str">
        <f>IF(A118="","",IFERROR(IF(J118&lt;VLOOKUP(A118,'포트변경내역(중립)'!A:J,10,0),"O","X"),""))</f>
        <v/>
      </c>
      <c r="O118" s="21" t="str">
        <f>IF(A118="","",COUNTIFS('MP내역(안정)'!$A:$A,A118)-COUNTIFS('MP내역(안정)'!$A:$A,A118,'MP내역(안정)'!$B:$B,"현금")-COUNTIFS('MP내역(안정)'!$A:$A,A118,'MP내역(안정)'!$B:$B,"예수금")-COUNTIFS('MP내역(안정)'!$A:$A,A118,'MP내역(안정)'!$B:$B,"예탁금")-COUNTIFS('MP내역(안정)'!$A:$A,A118,'MP내역(안정)'!$B:$B,"합계"))</f>
        <v/>
      </c>
      <c r="P118" s="21" t="str">
        <f>IF(A118="","",IF(COUNTIFS('MP내역(안정)'!A:A,A118,'MP내역(안정)'!G:G,"&gt;"&amp;$F$2,'MP내역(안정)'!D:D,"&lt;&gt;"&amp;$H$2,'MP내역(안정)'!D:D,"&lt;&gt;"&amp;$I$2,'MP내역(안정)'!B:B,"&lt;&gt;현금",'MP내역(안정)'!B:B,"&lt;&gt;합계")=0,"O","X"))</f>
        <v/>
      </c>
      <c r="Q118" s="21" t="str">
        <f>IF(A118="","",IF(AND(ABS(I118-SUMIFS('MP내역(안정)'!G:G,'MP내역(안정)'!A:A,A118,'MP내역(안정)'!F:F,"Y"))&lt;0.001,ABS(H118-SUMIFS('MP내역(안정)'!G:G,'MP내역(안정)'!A:A,A118,'MP내역(안정)'!B:B,"&lt;&gt;합계"))&lt;0.001),"O","X"))</f>
        <v/>
      </c>
      <c r="R118" s="21" t="str">
        <f>IF(A118="","",IF(COUNTIFS('MP내역(안정)'!A:A,A118,'MP내역(안정)'!H:H,"X")=0,"O","X"))</f>
        <v/>
      </c>
      <c r="S118" s="20"/>
    </row>
    <row r="119" spans="12:19">
      <c r="L119" s="21" t="str">
        <f t="shared" si="2"/>
        <v/>
      </c>
      <c r="M119" s="21" t="str">
        <f t="shared" si="3"/>
        <v/>
      </c>
      <c r="N119" s="21" t="str">
        <f>IF(A119="","",IFERROR(IF(J119&lt;VLOOKUP(A119,'포트변경내역(중립)'!A:J,10,0),"O","X"),""))</f>
        <v/>
      </c>
      <c r="O119" s="21" t="str">
        <f>IF(A119="","",COUNTIFS('MP내역(안정)'!$A:$A,A119)-COUNTIFS('MP내역(안정)'!$A:$A,A119,'MP내역(안정)'!$B:$B,"현금")-COUNTIFS('MP내역(안정)'!$A:$A,A119,'MP내역(안정)'!$B:$B,"예수금")-COUNTIFS('MP내역(안정)'!$A:$A,A119,'MP내역(안정)'!$B:$B,"예탁금")-COUNTIFS('MP내역(안정)'!$A:$A,A119,'MP내역(안정)'!$B:$B,"합계"))</f>
        <v/>
      </c>
      <c r="P119" s="21" t="str">
        <f>IF(A119="","",IF(COUNTIFS('MP내역(안정)'!A:A,A119,'MP내역(안정)'!G:G,"&gt;"&amp;$F$2,'MP내역(안정)'!D:D,"&lt;&gt;"&amp;$H$2,'MP내역(안정)'!D:D,"&lt;&gt;"&amp;$I$2,'MP내역(안정)'!B:B,"&lt;&gt;현금",'MP내역(안정)'!B:B,"&lt;&gt;합계")=0,"O","X"))</f>
        <v/>
      </c>
      <c r="Q119" s="21" t="str">
        <f>IF(A119="","",IF(AND(ABS(I119-SUMIFS('MP내역(안정)'!G:G,'MP내역(안정)'!A:A,A119,'MP내역(안정)'!F:F,"Y"))&lt;0.001,ABS(H119-SUMIFS('MP내역(안정)'!G:G,'MP내역(안정)'!A:A,A119,'MP내역(안정)'!B:B,"&lt;&gt;합계"))&lt;0.001),"O","X"))</f>
        <v/>
      </c>
      <c r="R119" s="21" t="str">
        <f>IF(A119="","",IF(COUNTIFS('MP내역(안정)'!A:A,A119,'MP내역(안정)'!H:H,"X")=0,"O","X"))</f>
        <v/>
      </c>
      <c r="S119" s="20"/>
    </row>
    <row r="120" spans="12:19">
      <c r="L120" s="21" t="str">
        <f t="shared" si="2"/>
        <v/>
      </c>
      <c r="M120" s="21" t="str">
        <f t="shared" si="3"/>
        <v/>
      </c>
      <c r="N120" s="21" t="str">
        <f>IF(A120="","",IFERROR(IF(J120&lt;VLOOKUP(A120,'포트변경내역(중립)'!A:J,10,0),"O","X"),""))</f>
        <v/>
      </c>
      <c r="O120" s="21" t="str">
        <f>IF(A120="","",COUNTIFS('MP내역(안정)'!$A:$A,A120)-COUNTIFS('MP내역(안정)'!$A:$A,A120,'MP내역(안정)'!$B:$B,"현금")-COUNTIFS('MP내역(안정)'!$A:$A,A120,'MP내역(안정)'!$B:$B,"예수금")-COUNTIFS('MP내역(안정)'!$A:$A,A120,'MP내역(안정)'!$B:$B,"예탁금")-COUNTIFS('MP내역(안정)'!$A:$A,A120,'MP내역(안정)'!$B:$B,"합계"))</f>
        <v/>
      </c>
      <c r="P120" s="21" t="str">
        <f>IF(A120="","",IF(COUNTIFS('MP내역(안정)'!A:A,A120,'MP내역(안정)'!G:G,"&gt;"&amp;$F$2,'MP내역(안정)'!D:D,"&lt;&gt;"&amp;$H$2,'MP내역(안정)'!D:D,"&lt;&gt;"&amp;$I$2,'MP내역(안정)'!B:B,"&lt;&gt;현금",'MP내역(안정)'!B:B,"&lt;&gt;합계")=0,"O","X"))</f>
        <v/>
      </c>
      <c r="Q120" s="21" t="str">
        <f>IF(A120="","",IF(AND(ABS(I120-SUMIFS('MP내역(안정)'!G:G,'MP내역(안정)'!A:A,A120,'MP내역(안정)'!F:F,"Y"))&lt;0.001,ABS(H120-SUMIFS('MP내역(안정)'!G:G,'MP내역(안정)'!A:A,A120,'MP내역(안정)'!B:B,"&lt;&gt;합계"))&lt;0.001),"O","X"))</f>
        <v/>
      </c>
      <c r="R120" s="21" t="str">
        <f>IF(A120="","",IF(COUNTIFS('MP내역(안정)'!A:A,A120,'MP내역(안정)'!H:H,"X")=0,"O","X"))</f>
        <v/>
      </c>
      <c r="S120" s="20"/>
    </row>
    <row r="121" spans="12:19">
      <c r="L121" s="21" t="str">
        <f t="shared" si="2"/>
        <v/>
      </c>
      <c r="M121" s="21" t="str">
        <f t="shared" si="3"/>
        <v/>
      </c>
      <c r="N121" s="21" t="str">
        <f>IF(A121="","",IFERROR(IF(J121&lt;VLOOKUP(A121,'포트변경내역(중립)'!A:J,10,0),"O","X"),""))</f>
        <v/>
      </c>
      <c r="O121" s="21" t="str">
        <f>IF(A121="","",COUNTIFS('MP내역(안정)'!$A:$A,A121)-COUNTIFS('MP내역(안정)'!$A:$A,A121,'MP내역(안정)'!$B:$B,"현금")-COUNTIFS('MP내역(안정)'!$A:$A,A121,'MP내역(안정)'!$B:$B,"예수금")-COUNTIFS('MP내역(안정)'!$A:$A,A121,'MP내역(안정)'!$B:$B,"예탁금")-COUNTIFS('MP내역(안정)'!$A:$A,A121,'MP내역(안정)'!$B:$B,"합계"))</f>
        <v/>
      </c>
      <c r="P121" s="21" t="str">
        <f>IF(A121="","",IF(COUNTIFS('MP내역(안정)'!A:A,A121,'MP내역(안정)'!G:G,"&gt;"&amp;$F$2,'MP내역(안정)'!D:D,"&lt;&gt;"&amp;$H$2,'MP내역(안정)'!D:D,"&lt;&gt;"&amp;$I$2,'MP내역(안정)'!B:B,"&lt;&gt;현금",'MP내역(안정)'!B:B,"&lt;&gt;합계")=0,"O","X"))</f>
        <v/>
      </c>
      <c r="Q121" s="21" t="str">
        <f>IF(A121="","",IF(AND(ABS(I121-SUMIFS('MP내역(안정)'!G:G,'MP내역(안정)'!A:A,A121,'MP내역(안정)'!F:F,"Y"))&lt;0.001,ABS(H121-SUMIFS('MP내역(안정)'!G:G,'MP내역(안정)'!A:A,A121,'MP내역(안정)'!B:B,"&lt;&gt;합계"))&lt;0.001),"O","X"))</f>
        <v/>
      </c>
      <c r="R121" s="21" t="str">
        <f>IF(A121="","",IF(COUNTIFS('MP내역(안정)'!A:A,A121,'MP내역(안정)'!H:H,"X")=0,"O","X"))</f>
        <v/>
      </c>
      <c r="S121" s="20"/>
    </row>
    <row r="122" spans="12:19">
      <c r="L122" s="21" t="str">
        <f t="shared" si="2"/>
        <v/>
      </c>
      <c r="M122" s="21" t="str">
        <f t="shared" si="3"/>
        <v/>
      </c>
      <c r="N122" s="21" t="str">
        <f>IF(A122="","",IFERROR(IF(J122&lt;VLOOKUP(A122,'포트변경내역(중립)'!A:J,10,0),"O","X"),""))</f>
        <v/>
      </c>
      <c r="O122" s="21" t="str">
        <f>IF(A122="","",COUNTIFS('MP내역(안정)'!$A:$A,A122)-COUNTIFS('MP내역(안정)'!$A:$A,A122,'MP내역(안정)'!$B:$B,"현금")-COUNTIFS('MP내역(안정)'!$A:$A,A122,'MP내역(안정)'!$B:$B,"예수금")-COUNTIFS('MP내역(안정)'!$A:$A,A122,'MP내역(안정)'!$B:$B,"예탁금")-COUNTIFS('MP내역(안정)'!$A:$A,A122,'MP내역(안정)'!$B:$B,"합계"))</f>
        <v/>
      </c>
      <c r="P122" s="21" t="str">
        <f>IF(A122="","",IF(COUNTIFS('MP내역(안정)'!A:A,A122,'MP내역(안정)'!G:G,"&gt;"&amp;$F$2,'MP내역(안정)'!D:D,"&lt;&gt;"&amp;$H$2,'MP내역(안정)'!D:D,"&lt;&gt;"&amp;$I$2,'MP내역(안정)'!B:B,"&lt;&gt;현금",'MP내역(안정)'!B:B,"&lt;&gt;합계")=0,"O","X"))</f>
        <v/>
      </c>
      <c r="Q122" s="21" t="str">
        <f>IF(A122="","",IF(AND(ABS(I122-SUMIFS('MP내역(안정)'!G:G,'MP내역(안정)'!A:A,A122,'MP내역(안정)'!F:F,"Y"))&lt;0.001,ABS(H122-SUMIFS('MP내역(안정)'!G:G,'MP내역(안정)'!A:A,A122,'MP내역(안정)'!B:B,"&lt;&gt;합계"))&lt;0.001),"O","X"))</f>
        <v/>
      </c>
      <c r="R122" s="21" t="str">
        <f>IF(A122="","",IF(COUNTIFS('MP내역(안정)'!A:A,A122,'MP내역(안정)'!H:H,"X")=0,"O","X"))</f>
        <v/>
      </c>
      <c r="S122" s="20"/>
    </row>
    <row r="123" spans="12:19">
      <c r="L123" s="21" t="str">
        <f t="shared" si="2"/>
        <v/>
      </c>
      <c r="M123" s="21" t="str">
        <f t="shared" si="3"/>
        <v/>
      </c>
      <c r="N123" s="21" t="str">
        <f>IF(A123="","",IFERROR(IF(J123&lt;VLOOKUP(A123,'포트변경내역(중립)'!A:J,10,0),"O","X"),""))</f>
        <v/>
      </c>
      <c r="O123" s="21" t="str">
        <f>IF(A123="","",COUNTIFS('MP내역(안정)'!$A:$A,A123)-COUNTIFS('MP내역(안정)'!$A:$A,A123,'MP내역(안정)'!$B:$B,"현금")-COUNTIFS('MP내역(안정)'!$A:$A,A123,'MP내역(안정)'!$B:$B,"예수금")-COUNTIFS('MP내역(안정)'!$A:$A,A123,'MP내역(안정)'!$B:$B,"예탁금")-COUNTIFS('MP내역(안정)'!$A:$A,A123,'MP내역(안정)'!$B:$B,"합계"))</f>
        <v/>
      </c>
      <c r="P123" s="21" t="str">
        <f>IF(A123="","",IF(COUNTIFS('MP내역(안정)'!A:A,A123,'MP내역(안정)'!G:G,"&gt;"&amp;$F$2,'MP내역(안정)'!D:D,"&lt;&gt;"&amp;$H$2,'MP내역(안정)'!D:D,"&lt;&gt;"&amp;$I$2,'MP내역(안정)'!B:B,"&lt;&gt;현금",'MP내역(안정)'!B:B,"&lt;&gt;합계")=0,"O","X"))</f>
        <v/>
      </c>
      <c r="Q123" s="21" t="str">
        <f>IF(A123="","",IF(AND(ABS(I123-SUMIFS('MP내역(안정)'!G:G,'MP내역(안정)'!A:A,A123,'MP내역(안정)'!F:F,"Y"))&lt;0.001,ABS(H123-SUMIFS('MP내역(안정)'!G:G,'MP내역(안정)'!A:A,A123,'MP내역(안정)'!B:B,"&lt;&gt;합계"))&lt;0.001),"O","X"))</f>
        <v/>
      </c>
      <c r="R123" s="21" t="str">
        <f>IF(A123="","",IF(COUNTIFS('MP내역(안정)'!A:A,A123,'MP내역(안정)'!H:H,"X")=0,"O","X"))</f>
        <v/>
      </c>
      <c r="S123" s="20"/>
    </row>
    <row r="124" spans="12:19">
      <c r="L124" s="21" t="str">
        <f t="shared" si="2"/>
        <v/>
      </c>
      <c r="M124" s="21" t="str">
        <f t="shared" si="3"/>
        <v/>
      </c>
      <c r="N124" s="21" t="str">
        <f>IF(A124="","",IFERROR(IF(J124&lt;VLOOKUP(A124,'포트변경내역(중립)'!A:J,10,0),"O","X"),""))</f>
        <v/>
      </c>
      <c r="O124" s="21" t="str">
        <f>IF(A124="","",COUNTIFS('MP내역(안정)'!$A:$A,A124)-COUNTIFS('MP내역(안정)'!$A:$A,A124,'MP내역(안정)'!$B:$B,"현금")-COUNTIFS('MP내역(안정)'!$A:$A,A124,'MP내역(안정)'!$B:$B,"예수금")-COUNTIFS('MP내역(안정)'!$A:$A,A124,'MP내역(안정)'!$B:$B,"예탁금")-COUNTIFS('MP내역(안정)'!$A:$A,A124,'MP내역(안정)'!$B:$B,"합계"))</f>
        <v/>
      </c>
      <c r="P124" s="21" t="str">
        <f>IF(A124="","",IF(COUNTIFS('MP내역(안정)'!A:A,A124,'MP내역(안정)'!G:G,"&gt;"&amp;$F$2,'MP내역(안정)'!D:D,"&lt;&gt;"&amp;$H$2,'MP내역(안정)'!D:D,"&lt;&gt;"&amp;$I$2,'MP내역(안정)'!B:B,"&lt;&gt;현금",'MP내역(안정)'!B:B,"&lt;&gt;합계")=0,"O","X"))</f>
        <v/>
      </c>
      <c r="Q124" s="21" t="str">
        <f>IF(A124="","",IF(AND(ABS(I124-SUMIFS('MP내역(안정)'!G:G,'MP내역(안정)'!A:A,A124,'MP내역(안정)'!F:F,"Y"))&lt;0.001,ABS(H124-SUMIFS('MP내역(안정)'!G:G,'MP내역(안정)'!A:A,A124,'MP내역(안정)'!B:B,"&lt;&gt;합계"))&lt;0.001),"O","X"))</f>
        <v/>
      </c>
      <c r="R124" s="21" t="str">
        <f>IF(A124="","",IF(COUNTIFS('MP내역(안정)'!A:A,A124,'MP내역(안정)'!H:H,"X")=0,"O","X"))</f>
        <v/>
      </c>
      <c r="S124" s="20"/>
    </row>
    <row r="125" spans="12:19">
      <c r="L125" s="21" t="str">
        <f t="shared" si="2"/>
        <v/>
      </c>
      <c r="M125" s="21" t="str">
        <f t="shared" si="3"/>
        <v/>
      </c>
      <c r="N125" s="21" t="str">
        <f>IF(A125="","",IFERROR(IF(J125&lt;VLOOKUP(A125,'포트변경내역(중립)'!A:J,10,0),"O","X"),""))</f>
        <v/>
      </c>
      <c r="O125" s="21" t="str">
        <f>IF(A125="","",COUNTIFS('MP내역(안정)'!$A:$A,A125)-COUNTIFS('MP내역(안정)'!$A:$A,A125,'MP내역(안정)'!$B:$B,"현금")-COUNTIFS('MP내역(안정)'!$A:$A,A125,'MP내역(안정)'!$B:$B,"예수금")-COUNTIFS('MP내역(안정)'!$A:$A,A125,'MP내역(안정)'!$B:$B,"예탁금")-COUNTIFS('MP내역(안정)'!$A:$A,A125,'MP내역(안정)'!$B:$B,"합계"))</f>
        <v/>
      </c>
      <c r="P125" s="21" t="str">
        <f>IF(A125="","",IF(COUNTIFS('MP내역(안정)'!A:A,A125,'MP내역(안정)'!G:G,"&gt;"&amp;$F$2,'MP내역(안정)'!D:D,"&lt;&gt;"&amp;$H$2,'MP내역(안정)'!D:D,"&lt;&gt;"&amp;$I$2,'MP내역(안정)'!B:B,"&lt;&gt;현금",'MP내역(안정)'!B:B,"&lt;&gt;합계")=0,"O","X"))</f>
        <v/>
      </c>
      <c r="Q125" s="21" t="str">
        <f>IF(A125="","",IF(AND(ABS(I125-SUMIFS('MP내역(안정)'!G:G,'MP내역(안정)'!A:A,A125,'MP내역(안정)'!F:F,"Y"))&lt;0.001,ABS(H125-SUMIFS('MP내역(안정)'!G:G,'MP내역(안정)'!A:A,A125,'MP내역(안정)'!B:B,"&lt;&gt;합계"))&lt;0.001),"O","X"))</f>
        <v/>
      </c>
      <c r="R125" s="21" t="str">
        <f>IF(A125="","",IF(COUNTIFS('MP내역(안정)'!A:A,A125,'MP내역(안정)'!H:H,"X")=0,"O","X"))</f>
        <v/>
      </c>
      <c r="S125" s="20"/>
    </row>
    <row r="126" spans="12:19">
      <c r="L126" s="21" t="str">
        <f t="shared" si="2"/>
        <v/>
      </c>
      <c r="M126" s="21" t="str">
        <f t="shared" si="3"/>
        <v/>
      </c>
      <c r="N126" s="21" t="str">
        <f>IF(A126="","",IFERROR(IF(J126&lt;VLOOKUP(A126,'포트변경내역(중립)'!A:J,10,0),"O","X"),""))</f>
        <v/>
      </c>
      <c r="O126" s="21" t="str">
        <f>IF(A126="","",COUNTIFS('MP내역(안정)'!$A:$A,A126)-COUNTIFS('MP내역(안정)'!$A:$A,A126,'MP내역(안정)'!$B:$B,"현금")-COUNTIFS('MP내역(안정)'!$A:$A,A126,'MP내역(안정)'!$B:$B,"예수금")-COUNTIFS('MP내역(안정)'!$A:$A,A126,'MP내역(안정)'!$B:$B,"예탁금")-COUNTIFS('MP내역(안정)'!$A:$A,A126,'MP내역(안정)'!$B:$B,"합계"))</f>
        <v/>
      </c>
      <c r="P126" s="21" t="str">
        <f>IF(A126="","",IF(COUNTIFS('MP내역(안정)'!A:A,A126,'MP내역(안정)'!G:G,"&gt;"&amp;$F$2,'MP내역(안정)'!D:D,"&lt;&gt;"&amp;$H$2,'MP내역(안정)'!D:D,"&lt;&gt;"&amp;$I$2,'MP내역(안정)'!B:B,"&lt;&gt;현금",'MP내역(안정)'!B:B,"&lt;&gt;합계")=0,"O","X"))</f>
        <v/>
      </c>
      <c r="Q126" s="21" t="str">
        <f>IF(A126="","",IF(AND(ABS(I126-SUMIFS('MP내역(안정)'!G:G,'MP내역(안정)'!A:A,A126,'MP내역(안정)'!F:F,"Y"))&lt;0.001,ABS(H126-SUMIFS('MP내역(안정)'!G:G,'MP내역(안정)'!A:A,A126,'MP내역(안정)'!B:B,"&lt;&gt;합계"))&lt;0.001),"O","X"))</f>
        <v/>
      </c>
      <c r="R126" s="21" t="str">
        <f>IF(A126="","",IF(COUNTIFS('MP내역(안정)'!A:A,A126,'MP내역(안정)'!H:H,"X")=0,"O","X"))</f>
        <v/>
      </c>
      <c r="S126" s="20"/>
    </row>
    <row r="127" spans="12:19">
      <c r="L127" s="21" t="str">
        <f t="shared" si="2"/>
        <v/>
      </c>
      <c r="M127" s="21" t="str">
        <f t="shared" si="3"/>
        <v/>
      </c>
      <c r="N127" s="21" t="str">
        <f>IF(A127="","",IFERROR(IF(J127&lt;VLOOKUP(A127,'포트변경내역(중립)'!A:J,10,0),"O","X"),""))</f>
        <v/>
      </c>
      <c r="O127" s="21" t="str">
        <f>IF(A127="","",COUNTIFS('MP내역(안정)'!$A:$A,A127)-COUNTIFS('MP내역(안정)'!$A:$A,A127,'MP내역(안정)'!$B:$B,"현금")-COUNTIFS('MP내역(안정)'!$A:$A,A127,'MP내역(안정)'!$B:$B,"예수금")-COUNTIFS('MP내역(안정)'!$A:$A,A127,'MP내역(안정)'!$B:$B,"예탁금")-COUNTIFS('MP내역(안정)'!$A:$A,A127,'MP내역(안정)'!$B:$B,"합계"))</f>
        <v/>
      </c>
      <c r="P127" s="21" t="str">
        <f>IF(A127="","",IF(COUNTIFS('MP내역(안정)'!A:A,A127,'MP내역(안정)'!G:G,"&gt;"&amp;$F$2,'MP내역(안정)'!D:D,"&lt;&gt;"&amp;$H$2,'MP내역(안정)'!D:D,"&lt;&gt;"&amp;$I$2,'MP내역(안정)'!B:B,"&lt;&gt;현금",'MP내역(안정)'!B:B,"&lt;&gt;합계")=0,"O","X"))</f>
        <v/>
      </c>
      <c r="Q127" s="21" t="str">
        <f>IF(A127="","",IF(AND(ABS(I127-SUMIFS('MP내역(안정)'!G:G,'MP내역(안정)'!A:A,A127,'MP내역(안정)'!F:F,"Y"))&lt;0.001,ABS(H127-SUMIFS('MP내역(안정)'!G:G,'MP내역(안정)'!A:A,A127,'MP내역(안정)'!B:B,"&lt;&gt;합계"))&lt;0.001),"O","X"))</f>
        <v/>
      </c>
      <c r="R127" s="21" t="str">
        <f>IF(A127="","",IF(COUNTIFS('MP내역(안정)'!A:A,A127,'MP내역(안정)'!H:H,"X")=0,"O","X"))</f>
        <v/>
      </c>
      <c r="S127" s="20"/>
    </row>
    <row r="128" spans="12:19">
      <c r="L128" s="21" t="str">
        <f t="shared" si="2"/>
        <v/>
      </c>
      <c r="M128" s="21" t="str">
        <f t="shared" si="3"/>
        <v/>
      </c>
      <c r="N128" s="21" t="str">
        <f>IF(A128="","",IFERROR(IF(J128&lt;VLOOKUP(A128,'포트변경내역(중립)'!A:J,10,0),"O","X"),""))</f>
        <v/>
      </c>
      <c r="O128" s="21" t="str">
        <f>IF(A128="","",COUNTIFS('MP내역(안정)'!$A:$A,A128)-COUNTIFS('MP내역(안정)'!$A:$A,A128,'MP내역(안정)'!$B:$B,"현금")-COUNTIFS('MP내역(안정)'!$A:$A,A128,'MP내역(안정)'!$B:$B,"예수금")-COUNTIFS('MP내역(안정)'!$A:$A,A128,'MP내역(안정)'!$B:$B,"예탁금")-COUNTIFS('MP내역(안정)'!$A:$A,A128,'MP내역(안정)'!$B:$B,"합계"))</f>
        <v/>
      </c>
      <c r="P128" s="21" t="str">
        <f>IF(A128="","",IF(COUNTIFS('MP내역(안정)'!A:A,A128,'MP내역(안정)'!G:G,"&gt;"&amp;$F$2,'MP내역(안정)'!D:D,"&lt;&gt;"&amp;$H$2,'MP내역(안정)'!D:D,"&lt;&gt;"&amp;$I$2,'MP내역(안정)'!B:B,"&lt;&gt;현금",'MP내역(안정)'!B:B,"&lt;&gt;합계")=0,"O","X"))</f>
        <v/>
      </c>
      <c r="Q128" s="21" t="str">
        <f>IF(A128="","",IF(AND(ABS(I128-SUMIFS('MP내역(안정)'!G:G,'MP내역(안정)'!A:A,A128,'MP내역(안정)'!F:F,"Y"))&lt;0.001,ABS(H128-SUMIFS('MP내역(안정)'!G:G,'MP내역(안정)'!A:A,A128,'MP내역(안정)'!B:B,"&lt;&gt;합계"))&lt;0.001),"O","X"))</f>
        <v/>
      </c>
      <c r="R128" s="21" t="str">
        <f>IF(A128="","",IF(COUNTIFS('MP내역(안정)'!A:A,A128,'MP내역(안정)'!H:H,"X")=0,"O","X"))</f>
        <v/>
      </c>
      <c r="S128" s="20"/>
    </row>
    <row r="129" spans="12:19">
      <c r="L129" s="21" t="str">
        <f t="shared" si="2"/>
        <v/>
      </c>
      <c r="M129" s="21" t="str">
        <f t="shared" si="3"/>
        <v/>
      </c>
      <c r="N129" s="21" t="str">
        <f>IF(A129="","",IFERROR(IF(J129&lt;VLOOKUP(A129,'포트변경내역(중립)'!A:J,10,0),"O","X"),""))</f>
        <v/>
      </c>
      <c r="O129" s="21" t="str">
        <f>IF(A129="","",COUNTIFS('MP내역(안정)'!$A:$A,A129)-COUNTIFS('MP내역(안정)'!$A:$A,A129,'MP내역(안정)'!$B:$B,"현금")-COUNTIFS('MP내역(안정)'!$A:$A,A129,'MP내역(안정)'!$B:$B,"예수금")-COUNTIFS('MP내역(안정)'!$A:$A,A129,'MP내역(안정)'!$B:$B,"예탁금")-COUNTIFS('MP내역(안정)'!$A:$A,A129,'MP내역(안정)'!$B:$B,"합계"))</f>
        <v/>
      </c>
      <c r="P129" s="21" t="str">
        <f>IF(A129="","",IF(COUNTIFS('MP내역(안정)'!A:A,A129,'MP내역(안정)'!G:G,"&gt;"&amp;$F$2,'MP내역(안정)'!D:D,"&lt;&gt;"&amp;$H$2,'MP내역(안정)'!D:D,"&lt;&gt;"&amp;$I$2,'MP내역(안정)'!B:B,"&lt;&gt;현금",'MP내역(안정)'!B:B,"&lt;&gt;합계")=0,"O","X"))</f>
        <v/>
      </c>
      <c r="Q129" s="21" t="str">
        <f>IF(A129="","",IF(AND(ABS(I129-SUMIFS('MP내역(안정)'!G:G,'MP내역(안정)'!A:A,A129,'MP내역(안정)'!F:F,"Y"))&lt;0.001,ABS(H129-SUMIFS('MP내역(안정)'!G:G,'MP내역(안정)'!A:A,A129,'MP내역(안정)'!B:B,"&lt;&gt;합계"))&lt;0.001),"O","X"))</f>
        <v/>
      </c>
      <c r="R129" s="21" t="str">
        <f>IF(A129="","",IF(COUNTIFS('MP내역(안정)'!A:A,A129,'MP내역(안정)'!H:H,"X")=0,"O","X"))</f>
        <v/>
      </c>
      <c r="S129" s="20"/>
    </row>
    <row r="130" spans="12:19">
      <c r="L130" s="21" t="str">
        <f t="shared" si="2"/>
        <v/>
      </c>
      <c r="M130" s="21" t="str">
        <f t="shared" si="3"/>
        <v/>
      </c>
      <c r="N130" s="21" t="str">
        <f>IF(A130="","",IFERROR(IF(J130&lt;VLOOKUP(A130,'포트변경내역(중립)'!A:J,10,0),"O","X"),""))</f>
        <v/>
      </c>
      <c r="O130" s="21" t="str">
        <f>IF(A130="","",COUNTIFS('MP내역(안정)'!$A:$A,A130)-COUNTIFS('MP내역(안정)'!$A:$A,A130,'MP내역(안정)'!$B:$B,"현금")-COUNTIFS('MP내역(안정)'!$A:$A,A130,'MP내역(안정)'!$B:$B,"예수금")-COUNTIFS('MP내역(안정)'!$A:$A,A130,'MP내역(안정)'!$B:$B,"예탁금")-COUNTIFS('MP내역(안정)'!$A:$A,A130,'MP내역(안정)'!$B:$B,"합계"))</f>
        <v/>
      </c>
      <c r="P130" s="21" t="str">
        <f>IF(A130="","",IF(COUNTIFS('MP내역(안정)'!A:A,A130,'MP내역(안정)'!G:G,"&gt;"&amp;$F$2,'MP내역(안정)'!D:D,"&lt;&gt;"&amp;$H$2,'MP내역(안정)'!D:D,"&lt;&gt;"&amp;$I$2,'MP내역(안정)'!B:B,"&lt;&gt;현금",'MP내역(안정)'!B:B,"&lt;&gt;합계")=0,"O","X"))</f>
        <v/>
      </c>
      <c r="Q130" s="21" t="str">
        <f>IF(A130="","",IF(AND(ABS(I130-SUMIFS('MP내역(안정)'!G:G,'MP내역(안정)'!A:A,A130,'MP내역(안정)'!F:F,"Y"))&lt;0.001,ABS(H130-SUMIFS('MP내역(안정)'!G:G,'MP내역(안정)'!A:A,A130,'MP내역(안정)'!B:B,"&lt;&gt;합계"))&lt;0.001),"O","X"))</f>
        <v/>
      </c>
      <c r="R130" s="21" t="str">
        <f>IF(A130="","",IF(COUNTIFS('MP내역(안정)'!A:A,A130,'MP내역(안정)'!H:H,"X")=0,"O","X"))</f>
        <v/>
      </c>
      <c r="S130" s="20"/>
    </row>
    <row r="131" spans="12:19">
      <c r="L131" s="21" t="str">
        <f t="shared" si="2"/>
        <v/>
      </c>
      <c r="M131" s="21" t="str">
        <f t="shared" si="3"/>
        <v/>
      </c>
      <c r="N131" s="21" t="str">
        <f>IF(A131="","",IFERROR(IF(J131&lt;VLOOKUP(A131,'포트변경내역(중립)'!A:J,10,0),"O","X"),""))</f>
        <v/>
      </c>
      <c r="O131" s="21" t="str">
        <f>IF(A131="","",COUNTIFS('MP내역(안정)'!$A:$A,A131)-COUNTIFS('MP내역(안정)'!$A:$A,A131,'MP내역(안정)'!$B:$B,"현금")-COUNTIFS('MP내역(안정)'!$A:$A,A131,'MP내역(안정)'!$B:$B,"예수금")-COUNTIFS('MP내역(안정)'!$A:$A,A131,'MP내역(안정)'!$B:$B,"예탁금")-COUNTIFS('MP내역(안정)'!$A:$A,A131,'MP내역(안정)'!$B:$B,"합계"))</f>
        <v/>
      </c>
      <c r="P131" s="21" t="str">
        <f>IF(A131="","",IF(COUNTIFS('MP내역(안정)'!A:A,A131,'MP내역(안정)'!G:G,"&gt;"&amp;$F$2,'MP내역(안정)'!D:D,"&lt;&gt;"&amp;$H$2,'MP내역(안정)'!D:D,"&lt;&gt;"&amp;$I$2,'MP내역(안정)'!B:B,"&lt;&gt;현금",'MP내역(안정)'!B:B,"&lt;&gt;합계")=0,"O","X"))</f>
        <v/>
      </c>
      <c r="Q131" s="21" t="str">
        <f>IF(A131="","",IF(AND(ABS(I131-SUMIFS('MP내역(안정)'!G:G,'MP내역(안정)'!A:A,A131,'MP내역(안정)'!F:F,"Y"))&lt;0.001,ABS(H131-SUMIFS('MP내역(안정)'!G:G,'MP내역(안정)'!A:A,A131,'MP내역(안정)'!B:B,"&lt;&gt;합계"))&lt;0.001),"O","X"))</f>
        <v/>
      </c>
      <c r="R131" s="21" t="str">
        <f>IF(A131="","",IF(COUNTIFS('MP내역(안정)'!A:A,A131,'MP내역(안정)'!H:H,"X")=0,"O","X"))</f>
        <v/>
      </c>
      <c r="S131" s="20"/>
    </row>
    <row r="132" spans="12:19">
      <c r="L132" s="21" t="str">
        <f t="shared" si="2"/>
        <v/>
      </c>
      <c r="M132" s="21" t="str">
        <f t="shared" si="3"/>
        <v/>
      </c>
      <c r="N132" s="21" t="str">
        <f>IF(A132="","",IFERROR(IF(J132&lt;VLOOKUP(A132,'포트변경내역(중립)'!A:J,10,0),"O","X"),""))</f>
        <v/>
      </c>
      <c r="O132" s="21" t="str">
        <f>IF(A132="","",COUNTIFS('MP내역(안정)'!$A:$A,A132)-COUNTIFS('MP내역(안정)'!$A:$A,A132,'MP내역(안정)'!$B:$B,"현금")-COUNTIFS('MP내역(안정)'!$A:$A,A132,'MP내역(안정)'!$B:$B,"예수금")-COUNTIFS('MP내역(안정)'!$A:$A,A132,'MP내역(안정)'!$B:$B,"예탁금")-COUNTIFS('MP내역(안정)'!$A:$A,A132,'MP내역(안정)'!$B:$B,"합계"))</f>
        <v/>
      </c>
      <c r="P132" s="21" t="str">
        <f>IF(A132="","",IF(COUNTIFS('MP내역(안정)'!A:A,A132,'MP내역(안정)'!G:G,"&gt;"&amp;$F$2,'MP내역(안정)'!D:D,"&lt;&gt;"&amp;$H$2,'MP내역(안정)'!D:D,"&lt;&gt;"&amp;$I$2,'MP내역(안정)'!B:B,"&lt;&gt;현금",'MP내역(안정)'!B:B,"&lt;&gt;합계")=0,"O","X"))</f>
        <v/>
      </c>
      <c r="Q132" s="21" t="str">
        <f>IF(A132="","",IF(AND(ABS(I132-SUMIFS('MP내역(안정)'!G:G,'MP내역(안정)'!A:A,A132,'MP내역(안정)'!F:F,"Y"))&lt;0.001,ABS(H132-SUMIFS('MP내역(안정)'!G:G,'MP내역(안정)'!A:A,A132,'MP내역(안정)'!B:B,"&lt;&gt;합계"))&lt;0.001),"O","X"))</f>
        <v/>
      </c>
      <c r="R132" s="21" t="str">
        <f>IF(A132="","",IF(COUNTIFS('MP내역(안정)'!A:A,A132,'MP내역(안정)'!H:H,"X")=0,"O","X"))</f>
        <v/>
      </c>
      <c r="S132" s="20"/>
    </row>
    <row r="133" spans="12:19">
      <c r="L133" s="21" t="str">
        <f t="shared" si="2"/>
        <v/>
      </c>
      <c r="M133" s="21" t="str">
        <f t="shared" si="3"/>
        <v/>
      </c>
      <c r="N133" s="21" t="str">
        <f>IF(A133="","",IFERROR(IF(J133&lt;VLOOKUP(A133,'포트변경내역(중립)'!A:J,10,0),"O","X"),""))</f>
        <v/>
      </c>
      <c r="O133" s="21" t="str">
        <f>IF(A133="","",COUNTIFS('MP내역(안정)'!$A:$A,A133)-COUNTIFS('MP내역(안정)'!$A:$A,A133,'MP내역(안정)'!$B:$B,"현금")-COUNTIFS('MP내역(안정)'!$A:$A,A133,'MP내역(안정)'!$B:$B,"예수금")-COUNTIFS('MP내역(안정)'!$A:$A,A133,'MP내역(안정)'!$B:$B,"예탁금")-COUNTIFS('MP내역(안정)'!$A:$A,A133,'MP내역(안정)'!$B:$B,"합계"))</f>
        <v/>
      </c>
      <c r="P133" s="21" t="str">
        <f>IF(A133="","",IF(COUNTIFS('MP내역(안정)'!A:A,A133,'MP내역(안정)'!G:G,"&gt;"&amp;$F$2,'MP내역(안정)'!D:D,"&lt;&gt;"&amp;$H$2,'MP내역(안정)'!D:D,"&lt;&gt;"&amp;$I$2,'MP내역(안정)'!B:B,"&lt;&gt;현금",'MP내역(안정)'!B:B,"&lt;&gt;합계")=0,"O","X"))</f>
        <v/>
      </c>
      <c r="Q133" s="21" t="str">
        <f>IF(A133="","",IF(AND(ABS(I133-SUMIFS('MP내역(안정)'!G:G,'MP내역(안정)'!A:A,A133,'MP내역(안정)'!F:F,"Y"))&lt;0.001,ABS(H133-SUMIFS('MP내역(안정)'!G:G,'MP내역(안정)'!A:A,A133,'MP내역(안정)'!B:B,"&lt;&gt;합계"))&lt;0.001),"O","X"))</f>
        <v/>
      </c>
      <c r="R133" s="21" t="str">
        <f>IF(A133="","",IF(COUNTIFS('MP내역(안정)'!A:A,A133,'MP내역(안정)'!H:H,"X")=0,"O","X"))</f>
        <v/>
      </c>
      <c r="S133" s="20"/>
    </row>
    <row r="134" spans="12:19">
      <c r="L134" s="21" t="str">
        <f t="shared" si="2"/>
        <v/>
      </c>
      <c r="M134" s="21" t="str">
        <f t="shared" si="3"/>
        <v/>
      </c>
      <c r="N134" s="21" t="str">
        <f>IF(A134="","",IFERROR(IF(J134&lt;VLOOKUP(A134,'포트변경내역(중립)'!A:J,10,0),"O","X"),""))</f>
        <v/>
      </c>
      <c r="O134" s="21" t="str">
        <f>IF(A134="","",COUNTIFS('MP내역(안정)'!$A:$A,A134)-COUNTIFS('MP내역(안정)'!$A:$A,A134,'MP내역(안정)'!$B:$B,"현금")-COUNTIFS('MP내역(안정)'!$A:$A,A134,'MP내역(안정)'!$B:$B,"예수금")-COUNTIFS('MP내역(안정)'!$A:$A,A134,'MP내역(안정)'!$B:$B,"예탁금")-COUNTIFS('MP내역(안정)'!$A:$A,A134,'MP내역(안정)'!$B:$B,"합계"))</f>
        <v/>
      </c>
      <c r="P134" s="21" t="str">
        <f>IF(A134="","",IF(COUNTIFS('MP내역(안정)'!A:A,A134,'MP내역(안정)'!G:G,"&gt;"&amp;$F$2,'MP내역(안정)'!D:D,"&lt;&gt;"&amp;$H$2,'MP내역(안정)'!D:D,"&lt;&gt;"&amp;$I$2,'MP내역(안정)'!B:B,"&lt;&gt;현금",'MP내역(안정)'!B:B,"&lt;&gt;합계")=0,"O","X"))</f>
        <v/>
      </c>
      <c r="Q134" s="21" t="str">
        <f>IF(A134="","",IF(AND(ABS(I134-SUMIFS('MP내역(안정)'!G:G,'MP내역(안정)'!A:A,A134,'MP내역(안정)'!F:F,"Y"))&lt;0.001,ABS(H134-SUMIFS('MP내역(안정)'!G:G,'MP내역(안정)'!A:A,A134,'MP내역(안정)'!B:B,"&lt;&gt;합계"))&lt;0.001),"O","X"))</f>
        <v/>
      </c>
      <c r="R134" s="21" t="str">
        <f>IF(A134="","",IF(COUNTIFS('MP내역(안정)'!A:A,A134,'MP내역(안정)'!H:H,"X")=0,"O","X"))</f>
        <v/>
      </c>
      <c r="S134" s="20"/>
    </row>
    <row r="135" spans="12:19">
      <c r="L135" s="21" t="str">
        <f t="shared" ref="L135:L198" si="4">IF(I135="","",IF($C$2&gt;=I135,"O","X"))</f>
        <v/>
      </c>
      <c r="M135" s="21" t="str">
        <f t="shared" ref="M135:M198" si="5">IF(J135="","",IF(AND($D$2&lt;=J135,J135&lt;=$E$2),"O","X"))</f>
        <v/>
      </c>
      <c r="N135" s="21" t="str">
        <f>IF(A135="","",IFERROR(IF(J135&lt;VLOOKUP(A135,'포트변경내역(중립)'!A:J,10,0),"O","X"),""))</f>
        <v/>
      </c>
      <c r="O135" s="21" t="str">
        <f>IF(A135="","",COUNTIFS('MP내역(안정)'!$A:$A,A135)-COUNTIFS('MP내역(안정)'!$A:$A,A135,'MP내역(안정)'!$B:$B,"현금")-COUNTIFS('MP내역(안정)'!$A:$A,A135,'MP내역(안정)'!$B:$B,"예수금")-COUNTIFS('MP내역(안정)'!$A:$A,A135,'MP내역(안정)'!$B:$B,"예탁금")-COUNTIFS('MP내역(안정)'!$A:$A,A135,'MP내역(안정)'!$B:$B,"합계"))</f>
        <v/>
      </c>
      <c r="P135" s="21" t="str">
        <f>IF(A135="","",IF(COUNTIFS('MP내역(안정)'!A:A,A135,'MP내역(안정)'!G:G,"&gt;"&amp;$F$2,'MP내역(안정)'!D:D,"&lt;&gt;"&amp;$H$2,'MP내역(안정)'!D:D,"&lt;&gt;"&amp;$I$2,'MP내역(안정)'!B:B,"&lt;&gt;현금",'MP내역(안정)'!B:B,"&lt;&gt;합계")=0,"O","X"))</f>
        <v/>
      </c>
      <c r="Q135" s="21" t="str">
        <f>IF(A135="","",IF(AND(ABS(I135-SUMIFS('MP내역(안정)'!G:G,'MP내역(안정)'!A:A,A135,'MP내역(안정)'!F:F,"Y"))&lt;0.001,ABS(H135-SUMIFS('MP내역(안정)'!G:G,'MP내역(안정)'!A:A,A135,'MP내역(안정)'!B:B,"&lt;&gt;합계"))&lt;0.001),"O","X"))</f>
        <v/>
      </c>
      <c r="R135" s="21" t="str">
        <f>IF(A135="","",IF(COUNTIFS('MP내역(안정)'!A:A,A135,'MP내역(안정)'!H:H,"X")=0,"O","X"))</f>
        <v/>
      </c>
      <c r="S135" s="20"/>
    </row>
    <row r="136" spans="12:19">
      <c r="L136" s="21" t="str">
        <f t="shared" si="4"/>
        <v/>
      </c>
      <c r="M136" s="21" t="str">
        <f t="shared" si="5"/>
        <v/>
      </c>
      <c r="N136" s="21" t="str">
        <f>IF(A136="","",IFERROR(IF(J136&lt;VLOOKUP(A136,'포트변경내역(중립)'!A:J,10,0),"O","X"),""))</f>
        <v/>
      </c>
      <c r="O136" s="21" t="str">
        <f>IF(A136="","",COUNTIFS('MP내역(안정)'!$A:$A,A136)-COUNTIFS('MP내역(안정)'!$A:$A,A136,'MP내역(안정)'!$B:$B,"현금")-COUNTIFS('MP내역(안정)'!$A:$A,A136,'MP내역(안정)'!$B:$B,"예수금")-COUNTIFS('MP내역(안정)'!$A:$A,A136,'MP내역(안정)'!$B:$B,"예탁금")-COUNTIFS('MP내역(안정)'!$A:$A,A136,'MP내역(안정)'!$B:$B,"합계"))</f>
        <v/>
      </c>
      <c r="P136" s="21" t="str">
        <f>IF(A136="","",IF(COUNTIFS('MP내역(안정)'!A:A,A136,'MP내역(안정)'!G:G,"&gt;"&amp;$F$2,'MP내역(안정)'!D:D,"&lt;&gt;"&amp;$H$2,'MP내역(안정)'!D:D,"&lt;&gt;"&amp;$I$2,'MP내역(안정)'!B:B,"&lt;&gt;현금",'MP내역(안정)'!B:B,"&lt;&gt;합계")=0,"O","X"))</f>
        <v/>
      </c>
      <c r="Q136" s="21" t="str">
        <f>IF(A136="","",IF(AND(ABS(I136-SUMIFS('MP내역(안정)'!G:G,'MP내역(안정)'!A:A,A136,'MP내역(안정)'!F:F,"Y"))&lt;0.001,ABS(H136-SUMIFS('MP내역(안정)'!G:G,'MP내역(안정)'!A:A,A136,'MP내역(안정)'!B:B,"&lt;&gt;합계"))&lt;0.001),"O","X"))</f>
        <v/>
      </c>
      <c r="R136" s="21" t="str">
        <f>IF(A136="","",IF(COUNTIFS('MP내역(안정)'!A:A,A136,'MP내역(안정)'!H:H,"X")=0,"O","X"))</f>
        <v/>
      </c>
      <c r="S136" s="20"/>
    </row>
    <row r="137" spans="12:19">
      <c r="L137" s="21" t="str">
        <f t="shared" si="4"/>
        <v/>
      </c>
      <c r="M137" s="21" t="str">
        <f t="shared" si="5"/>
        <v/>
      </c>
      <c r="N137" s="21" t="str">
        <f>IF(A137="","",IFERROR(IF(J137&lt;VLOOKUP(A137,'포트변경내역(중립)'!A:J,10,0),"O","X"),""))</f>
        <v/>
      </c>
      <c r="O137" s="21" t="str">
        <f>IF(A137="","",COUNTIFS('MP내역(안정)'!$A:$A,A137)-COUNTIFS('MP내역(안정)'!$A:$A,A137,'MP내역(안정)'!$B:$B,"현금")-COUNTIFS('MP내역(안정)'!$A:$A,A137,'MP내역(안정)'!$B:$B,"예수금")-COUNTIFS('MP내역(안정)'!$A:$A,A137,'MP내역(안정)'!$B:$B,"예탁금")-COUNTIFS('MP내역(안정)'!$A:$A,A137,'MP내역(안정)'!$B:$B,"합계"))</f>
        <v/>
      </c>
      <c r="P137" s="21" t="str">
        <f>IF(A137="","",IF(COUNTIFS('MP내역(안정)'!A:A,A137,'MP내역(안정)'!G:G,"&gt;"&amp;$F$2,'MP내역(안정)'!D:D,"&lt;&gt;"&amp;$H$2,'MP내역(안정)'!D:D,"&lt;&gt;"&amp;$I$2,'MP내역(안정)'!B:B,"&lt;&gt;현금",'MP내역(안정)'!B:B,"&lt;&gt;합계")=0,"O","X"))</f>
        <v/>
      </c>
      <c r="Q137" s="21" t="str">
        <f>IF(A137="","",IF(AND(ABS(I137-SUMIFS('MP내역(안정)'!G:G,'MP내역(안정)'!A:A,A137,'MP내역(안정)'!F:F,"Y"))&lt;0.001,ABS(H137-SUMIFS('MP내역(안정)'!G:G,'MP내역(안정)'!A:A,A137,'MP내역(안정)'!B:B,"&lt;&gt;합계"))&lt;0.001),"O","X"))</f>
        <v/>
      </c>
      <c r="R137" s="21" t="str">
        <f>IF(A137="","",IF(COUNTIFS('MP내역(안정)'!A:A,A137,'MP내역(안정)'!H:H,"X")=0,"O","X"))</f>
        <v/>
      </c>
      <c r="S137" s="20"/>
    </row>
    <row r="138" spans="12:19">
      <c r="L138" s="21" t="str">
        <f t="shared" si="4"/>
        <v/>
      </c>
      <c r="M138" s="21" t="str">
        <f t="shared" si="5"/>
        <v/>
      </c>
      <c r="N138" s="21" t="str">
        <f>IF(A138="","",IFERROR(IF(J138&lt;VLOOKUP(A138,'포트변경내역(중립)'!A:J,10,0),"O","X"),""))</f>
        <v/>
      </c>
      <c r="O138" s="21" t="str">
        <f>IF(A138="","",COUNTIFS('MP내역(안정)'!$A:$A,A138)-COUNTIFS('MP내역(안정)'!$A:$A,A138,'MP내역(안정)'!$B:$B,"현금")-COUNTIFS('MP내역(안정)'!$A:$A,A138,'MP내역(안정)'!$B:$B,"예수금")-COUNTIFS('MP내역(안정)'!$A:$A,A138,'MP내역(안정)'!$B:$B,"예탁금")-COUNTIFS('MP내역(안정)'!$A:$A,A138,'MP내역(안정)'!$B:$B,"합계"))</f>
        <v/>
      </c>
      <c r="P138" s="21" t="str">
        <f>IF(A138="","",IF(COUNTIFS('MP내역(안정)'!A:A,A138,'MP내역(안정)'!G:G,"&gt;"&amp;$F$2,'MP내역(안정)'!D:D,"&lt;&gt;"&amp;$H$2,'MP내역(안정)'!D:D,"&lt;&gt;"&amp;$I$2,'MP내역(안정)'!B:B,"&lt;&gt;현금",'MP내역(안정)'!B:B,"&lt;&gt;합계")=0,"O","X"))</f>
        <v/>
      </c>
      <c r="Q138" s="21" t="str">
        <f>IF(A138="","",IF(AND(ABS(I138-SUMIFS('MP내역(안정)'!G:G,'MP내역(안정)'!A:A,A138,'MP내역(안정)'!F:F,"Y"))&lt;0.001,ABS(H138-SUMIFS('MP내역(안정)'!G:G,'MP내역(안정)'!A:A,A138,'MP내역(안정)'!B:B,"&lt;&gt;합계"))&lt;0.001),"O","X"))</f>
        <v/>
      </c>
      <c r="R138" s="21" t="str">
        <f>IF(A138="","",IF(COUNTIFS('MP내역(안정)'!A:A,A138,'MP내역(안정)'!H:H,"X")=0,"O","X"))</f>
        <v/>
      </c>
      <c r="S138" s="20"/>
    </row>
    <row r="139" spans="12:19">
      <c r="L139" s="21" t="str">
        <f t="shared" si="4"/>
        <v/>
      </c>
      <c r="M139" s="21" t="str">
        <f t="shared" si="5"/>
        <v/>
      </c>
      <c r="N139" s="21" t="str">
        <f>IF(A139="","",IFERROR(IF(J139&lt;VLOOKUP(A139,'포트변경내역(중립)'!A:J,10,0),"O","X"),""))</f>
        <v/>
      </c>
      <c r="O139" s="21" t="str">
        <f>IF(A139="","",COUNTIFS('MP내역(안정)'!$A:$A,A139)-COUNTIFS('MP내역(안정)'!$A:$A,A139,'MP내역(안정)'!$B:$B,"현금")-COUNTIFS('MP내역(안정)'!$A:$A,A139,'MP내역(안정)'!$B:$B,"예수금")-COUNTIFS('MP내역(안정)'!$A:$A,A139,'MP내역(안정)'!$B:$B,"예탁금")-COUNTIFS('MP내역(안정)'!$A:$A,A139,'MP내역(안정)'!$B:$B,"합계"))</f>
        <v/>
      </c>
      <c r="P139" s="21" t="str">
        <f>IF(A139="","",IF(COUNTIFS('MP내역(안정)'!A:A,A139,'MP내역(안정)'!G:G,"&gt;"&amp;$F$2,'MP내역(안정)'!D:D,"&lt;&gt;"&amp;$H$2,'MP내역(안정)'!D:D,"&lt;&gt;"&amp;$I$2,'MP내역(안정)'!B:B,"&lt;&gt;현금",'MP내역(안정)'!B:B,"&lt;&gt;합계")=0,"O","X"))</f>
        <v/>
      </c>
      <c r="Q139" s="21" t="str">
        <f>IF(A139="","",IF(AND(ABS(I139-SUMIFS('MP내역(안정)'!G:G,'MP내역(안정)'!A:A,A139,'MP내역(안정)'!F:F,"Y"))&lt;0.001,ABS(H139-SUMIFS('MP내역(안정)'!G:G,'MP내역(안정)'!A:A,A139,'MP내역(안정)'!B:B,"&lt;&gt;합계"))&lt;0.001),"O","X"))</f>
        <v/>
      </c>
      <c r="R139" s="21" t="str">
        <f>IF(A139="","",IF(COUNTIFS('MP내역(안정)'!A:A,A139,'MP내역(안정)'!H:H,"X")=0,"O","X"))</f>
        <v/>
      </c>
      <c r="S139" s="20"/>
    </row>
    <row r="140" spans="12:19">
      <c r="L140" s="21" t="str">
        <f t="shared" si="4"/>
        <v/>
      </c>
      <c r="M140" s="21" t="str">
        <f t="shared" si="5"/>
        <v/>
      </c>
      <c r="N140" s="21" t="str">
        <f>IF(A140="","",IFERROR(IF(J140&lt;VLOOKUP(A140,'포트변경내역(중립)'!A:J,10,0),"O","X"),""))</f>
        <v/>
      </c>
      <c r="O140" s="21" t="str">
        <f>IF(A140="","",COUNTIFS('MP내역(안정)'!$A:$A,A140)-COUNTIFS('MP내역(안정)'!$A:$A,A140,'MP내역(안정)'!$B:$B,"현금")-COUNTIFS('MP내역(안정)'!$A:$A,A140,'MP내역(안정)'!$B:$B,"예수금")-COUNTIFS('MP내역(안정)'!$A:$A,A140,'MP내역(안정)'!$B:$B,"예탁금")-COUNTIFS('MP내역(안정)'!$A:$A,A140,'MP내역(안정)'!$B:$B,"합계"))</f>
        <v/>
      </c>
      <c r="P140" s="21" t="str">
        <f>IF(A140="","",IF(COUNTIFS('MP내역(안정)'!A:A,A140,'MP내역(안정)'!G:G,"&gt;"&amp;$F$2,'MP내역(안정)'!D:D,"&lt;&gt;"&amp;$H$2,'MP내역(안정)'!D:D,"&lt;&gt;"&amp;$I$2,'MP내역(안정)'!B:B,"&lt;&gt;현금",'MP내역(안정)'!B:B,"&lt;&gt;합계")=0,"O","X"))</f>
        <v/>
      </c>
      <c r="Q140" s="21" t="str">
        <f>IF(A140="","",IF(AND(ABS(I140-SUMIFS('MP내역(안정)'!G:G,'MP내역(안정)'!A:A,A140,'MP내역(안정)'!F:F,"Y"))&lt;0.001,ABS(H140-SUMIFS('MP내역(안정)'!G:G,'MP내역(안정)'!A:A,A140,'MP내역(안정)'!B:B,"&lt;&gt;합계"))&lt;0.001),"O","X"))</f>
        <v/>
      </c>
      <c r="R140" s="21" t="str">
        <f>IF(A140="","",IF(COUNTIFS('MP내역(안정)'!A:A,A140,'MP내역(안정)'!H:H,"X")=0,"O","X"))</f>
        <v/>
      </c>
      <c r="S140" s="20"/>
    </row>
    <row r="141" spans="12:19">
      <c r="L141" s="21" t="str">
        <f t="shared" si="4"/>
        <v/>
      </c>
      <c r="M141" s="21" t="str">
        <f t="shared" si="5"/>
        <v/>
      </c>
      <c r="N141" s="21" t="str">
        <f>IF(A141="","",IFERROR(IF(J141&lt;VLOOKUP(A141,'포트변경내역(중립)'!A:J,10,0),"O","X"),""))</f>
        <v/>
      </c>
      <c r="O141" s="21" t="str">
        <f>IF(A141="","",COUNTIFS('MP내역(안정)'!$A:$A,A141)-COUNTIFS('MP내역(안정)'!$A:$A,A141,'MP내역(안정)'!$B:$B,"현금")-COUNTIFS('MP내역(안정)'!$A:$A,A141,'MP내역(안정)'!$B:$B,"예수금")-COUNTIFS('MP내역(안정)'!$A:$A,A141,'MP내역(안정)'!$B:$B,"예탁금")-COUNTIFS('MP내역(안정)'!$A:$A,A141,'MP내역(안정)'!$B:$B,"합계"))</f>
        <v/>
      </c>
      <c r="P141" s="21" t="str">
        <f>IF(A141="","",IF(COUNTIFS('MP내역(안정)'!A:A,A141,'MP내역(안정)'!G:G,"&gt;"&amp;$F$2,'MP내역(안정)'!D:D,"&lt;&gt;"&amp;$H$2,'MP내역(안정)'!D:D,"&lt;&gt;"&amp;$I$2,'MP내역(안정)'!B:B,"&lt;&gt;현금",'MP내역(안정)'!B:B,"&lt;&gt;합계")=0,"O","X"))</f>
        <v/>
      </c>
      <c r="Q141" s="21" t="str">
        <f>IF(A141="","",IF(AND(ABS(I141-SUMIFS('MP내역(안정)'!G:G,'MP내역(안정)'!A:A,A141,'MP내역(안정)'!F:F,"Y"))&lt;0.001,ABS(H141-SUMIFS('MP내역(안정)'!G:G,'MP내역(안정)'!A:A,A141,'MP내역(안정)'!B:B,"&lt;&gt;합계"))&lt;0.001),"O","X"))</f>
        <v/>
      </c>
      <c r="R141" s="21" t="str">
        <f>IF(A141="","",IF(COUNTIFS('MP내역(안정)'!A:A,A141,'MP내역(안정)'!H:H,"X")=0,"O","X"))</f>
        <v/>
      </c>
      <c r="S141" s="20"/>
    </row>
    <row r="142" spans="12:19">
      <c r="L142" s="21" t="str">
        <f t="shared" si="4"/>
        <v/>
      </c>
      <c r="M142" s="21" t="str">
        <f t="shared" si="5"/>
        <v/>
      </c>
      <c r="N142" s="21" t="str">
        <f>IF(A142="","",IFERROR(IF(J142&lt;VLOOKUP(A142,'포트변경내역(중립)'!A:J,10,0),"O","X"),""))</f>
        <v/>
      </c>
      <c r="O142" s="21" t="str">
        <f>IF(A142="","",COUNTIFS('MP내역(안정)'!$A:$A,A142)-COUNTIFS('MP내역(안정)'!$A:$A,A142,'MP내역(안정)'!$B:$B,"현금")-COUNTIFS('MP내역(안정)'!$A:$A,A142,'MP내역(안정)'!$B:$B,"예수금")-COUNTIFS('MP내역(안정)'!$A:$A,A142,'MP내역(안정)'!$B:$B,"예탁금")-COUNTIFS('MP내역(안정)'!$A:$A,A142,'MP내역(안정)'!$B:$B,"합계"))</f>
        <v/>
      </c>
      <c r="P142" s="21" t="str">
        <f>IF(A142="","",IF(COUNTIFS('MP내역(안정)'!A:A,A142,'MP내역(안정)'!G:G,"&gt;"&amp;$F$2,'MP내역(안정)'!D:D,"&lt;&gt;"&amp;$H$2,'MP내역(안정)'!D:D,"&lt;&gt;"&amp;$I$2,'MP내역(안정)'!B:B,"&lt;&gt;현금",'MP내역(안정)'!B:B,"&lt;&gt;합계")=0,"O","X"))</f>
        <v/>
      </c>
      <c r="Q142" s="21" t="str">
        <f>IF(A142="","",IF(AND(ABS(I142-SUMIFS('MP내역(안정)'!G:G,'MP내역(안정)'!A:A,A142,'MP내역(안정)'!F:F,"Y"))&lt;0.001,ABS(H142-SUMIFS('MP내역(안정)'!G:G,'MP내역(안정)'!A:A,A142,'MP내역(안정)'!B:B,"&lt;&gt;합계"))&lt;0.001),"O","X"))</f>
        <v/>
      </c>
      <c r="R142" s="21" t="str">
        <f>IF(A142="","",IF(COUNTIFS('MP내역(안정)'!A:A,A142,'MP내역(안정)'!H:H,"X")=0,"O","X"))</f>
        <v/>
      </c>
      <c r="S142" s="20"/>
    </row>
    <row r="143" spans="12:19">
      <c r="L143" s="21" t="str">
        <f t="shared" si="4"/>
        <v/>
      </c>
      <c r="M143" s="21" t="str">
        <f t="shared" si="5"/>
        <v/>
      </c>
      <c r="N143" s="21" t="str">
        <f>IF(A143="","",IFERROR(IF(J143&lt;VLOOKUP(A143,'포트변경내역(중립)'!A:J,10,0),"O","X"),""))</f>
        <v/>
      </c>
      <c r="O143" s="21" t="str">
        <f>IF(A143="","",COUNTIFS('MP내역(안정)'!$A:$A,A143)-COUNTIFS('MP내역(안정)'!$A:$A,A143,'MP내역(안정)'!$B:$B,"현금")-COUNTIFS('MP내역(안정)'!$A:$A,A143,'MP내역(안정)'!$B:$B,"예수금")-COUNTIFS('MP내역(안정)'!$A:$A,A143,'MP내역(안정)'!$B:$B,"예탁금")-COUNTIFS('MP내역(안정)'!$A:$A,A143,'MP내역(안정)'!$B:$B,"합계"))</f>
        <v/>
      </c>
      <c r="P143" s="21" t="str">
        <f>IF(A143="","",IF(COUNTIFS('MP내역(안정)'!A:A,A143,'MP내역(안정)'!G:G,"&gt;"&amp;$F$2,'MP내역(안정)'!D:D,"&lt;&gt;"&amp;$H$2,'MP내역(안정)'!D:D,"&lt;&gt;"&amp;$I$2,'MP내역(안정)'!B:B,"&lt;&gt;현금",'MP내역(안정)'!B:B,"&lt;&gt;합계")=0,"O","X"))</f>
        <v/>
      </c>
      <c r="Q143" s="21" t="str">
        <f>IF(A143="","",IF(AND(ABS(I143-SUMIFS('MP내역(안정)'!G:G,'MP내역(안정)'!A:A,A143,'MP내역(안정)'!F:F,"Y"))&lt;0.001,ABS(H143-SUMIFS('MP내역(안정)'!G:G,'MP내역(안정)'!A:A,A143,'MP내역(안정)'!B:B,"&lt;&gt;합계"))&lt;0.001),"O","X"))</f>
        <v/>
      </c>
      <c r="R143" s="21" t="str">
        <f>IF(A143="","",IF(COUNTIFS('MP내역(안정)'!A:A,A143,'MP내역(안정)'!H:H,"X")=0,"O","X"))</f>
        <v/>
      </c>
      <c r="S143" s="20"/>
    </row>
    <row r="144" spans="12:19">
      <c r="L144" s="21" t="str">
        <f t="shared" si="4"/>
        <v/>
      </c>
      <c r="M144" s="21" t="str">
        <f t="shared" si="5"/>
        <v/>
      </c>
      <c r="N144" s="21" t="str">
        <f>IF(A144="","",IFERROR(IF(J144&lt;VLOOKUP(A144,'포트변경내역(중립)'!A:J,10,0),"O","X"),""))</f>
        <v/>
      </c>
      <c r="O144" s="21" t="str">
        <f>IF(A144="","",COUNTIFS('MP내역(안정)'!$A:$A,A144)-COUNTIFS('MP내역(안정)'!$A:$A,A144,'MP내역(안정)'!$B:$B,"현금")-COUNTIFS('MP내역(안정)'!$A:$A,A144,'MP내역(안정)'!$B:$B,"예수금")-COUNTIFS('MP내역(안정)'!$A:$A,A144,'MP내역(안정)'!$B:$B,"예탁금")-COUNTIFS('MP내역(안정)'!$A:$A,A144,'MP내역(안정)'!$B:$B,"합계"))</f>
        <v/>
      </c>
      <c r="P144" s="21" t="str">
        <f>IF(A144="","",IF(COUNTIFS('MP내역(안정)'!A:A,A144,'MP내역(안정)'!G:G,"&gt;"&amp;$F$2,'MP내역(안정)'!D:D,"&lt;&gt;"&amp;$H$2,'MP내역(안정)'!D:D,"&lt;&gt;"&amp;$I$2,'MP내역(안정)'!B:B,"&lt;&gt;현금",'MP내역(안정)'!B:B,"&lt;&gt;합계")=0,"O","X"))</f>
        <v/>
      </c>
      <c r="Q144" s="21" t="str">
        <f>IF(A144="","",IF(AND(ABS(I144-SUMIFS('MP내역(안정)'!G:G,'MP내역(안정)'!A:A,A144,'MP내역(안정)'!F:F,"Y"))&lt;0.001,ABS(H144-SUMIFS('MP내역(안정)'!G:G,'MP내역(안정)'!A:A,A144,'MP내역(안정)'!B:B,"&lt;&gt;합계"))&lt;0.001),"O","X"))</f>
        <v/>
      </c>
      <c r="R144" s="21" t="str">
        <f>IF(A144="","",IF(COUNTIFS('MP내역(안정)'!A:A,A144,'MP내역(안정)'!H:H,"X")=0,"O","X"))</f>
        <v/>
      </c>
      <c r="S144" s="20"/>
    </row>
    <row r="145" spans="12:19">
      <c r="L145" s="21" t="str">
        <f t="shared" si="4"/>
        <v/>
      </c>
      <c r="M145" s="21" t="str">
        <f t="shared" si="5"/>
        <v/>
      </c>
      <c r="N145" s="21" t="str">
        <f>IF(A145="","",IFERROR(IF(J145&lt;VLOOKUP(A145,'포트변경내역(중립)'!A:J,10,0),"O","X"),""))</f>
        <v/>
      </c>
      <c r="O145" s="21" t="str">
        <f>IF(A145="","",COUNTIFS('MP내역(안정)'!$A:$A,A145)-COUNTIFS('MP내역(안정)'!$A:$A,A145,'MP내역(안정)'!$B:$B,"현금")-COUNTIFS('MP내역(안정)'!$A:$A,A145,'MP내역(안정)'!$B:$B,"예수금")-COUNTIFS('MP내역(안정)'!$A:$A,A145,'MP내역(안정)'!$B:$B,"예탁금")-COUNTIFS('MP내역(안정)'!$A:$A,A145,'MP내역(안정)'!$B:$B,"합계"))</f>
        <v/>
      </c>
      <c r="P145" s="21" t="str">
        <f>IF(A145="","",IF(COUNTIFS('MP내역(안정)'!A:A,A145,'MP내역(안정)'!G:G,"&gt;"&amp;$F$2,'MP내역(안정)'!D:D,"&lt;&gt;"&amp;$H$2,'MP내역(안정)'!D:D,"&lt;&gt;"&amp;$I$2,'MP내역(안정)'!B:B,"&lt;&gt;현금",'MP내역(안정)'!B:B,"&lt;&gt;합계")=0,"O","X"))</f>
        <v/>
      </c>
      <c r="Q145" s="21" t="str">
        <f>IF(A145="","",IF(AND(ABS(I145-SUMIFS('MP내역(안정)'!G:G,'MP내역(안정)'!A:A,A145,'MP내역(안정)'!F:F,"Y"))&lt;0.001,ABS(H145-SUMIFS('MP내역(안정)'!G:G,'MP내역(안정)'!A:A,A145,'MP내역(안정)'!B:B,"&lt;&gt;합계"))&lt;0.001),"O","X"))</f>
        <v/>
      </c>
      <c r="R145" s="21" t="str">
        <f>IF(A145="","",IF(COUNTIFS('MP내역(안정)'!A:A,A145,'MP내역(안정)'!H:H,"X")=0,"O","X"))</f>
        <v/>
      </c>
      <c r="S145" s="20"/>
    </row>
    <row r="146" spans="12:19">
      <c r="L146" s="21" t="str">
        <f t="shared" si="4"/>
        <v/>
      </c>
      <c r="M146" s="21" t="str">
        <f t="shared" si="5"/>
        <v/>
      </c>
      <c r="N146" s="21" t="str">
        <f>IF(A146="","",IFERROR(IF(J146&lt;VLOOKUP(A146,'포트변경내역(중립)'!A:J,10,0),"O","X"),""))</f>
        <v/>
      </c>
      <c r="O146" s="21" t="str">
        <f>IF(A146="","",COUNTIFS('MP내역(안정)'!$A:$A,A146)-COUNTIFS('MP내역(안정)'!$A:$A,A146,'MP내역(안정)'!$B:$B,"현금")-COUNTIFS('MP내역(안정)'!$A:$A,A146,'MP내역(안정)'!$B:$B,"예수금")-COUNTIFS('MP내역(안정)'!$A:$A,A146,'MP내역(안정)'!$B:$B,"예탁금")-COUNTIFS('MP내역(안정)'!$A:$A,A146,'MP내역(안정)'!$B:$B,"합계"))</f>
        <v/>
      </c>
      <c r="P146" s="21" t="str">
        <f>IF(A146="","",IF(COUNTIFS('MP내역(안정)'!A:A,A146,'MP내역(안정)'!G:G,"&gt;"&amp;$F$2,'MP내역(안정)'!D:D,"&lt;&gt;"&amp;$H$2,'MP내역(안정)'!D:D,"&lt;&gt;"&amp;$I$2,'MP내역(안정)'!B:B,"&lt;&gt;현금",'MP내역(안정)'!B:B,"&lt;&gt;합계")=0,"O","X"))</f>
        <v/>
      </c>
      <c r="Q146" s="21" t="str">
        <f>IF(A146="","",IF(AND(ABS(I146-SUMIFS('MP내역(안정)'!G:G,'MP내역(안정)'!A:A,A146,'MP내역(안정)'!F:F,"Y"))&lt;0.001,ABS(H146-SUMIFS('MP내역(안정)'!G:G,'MP내역(안정)'!A:A,A146,'MP내역(안정)'!B:B,"&lt;&gt;합계"))&lt;0.001),"O","X"))</f>
        <v/>
      </c>
      <c r="R146" s="21" t="str">
        <f>IF(A146="","",IF(COUNTIFS('MP내역(안정)'!A:A,A146,'MP내역(안정)'!H:H,"X")=0,"O","X"))</f>
        <v/>
      </c>
      <c r="S146" s="20"/>
    </row>
    <row r="147" spans="12:19">
      <c r="L147" s="21" t="str">
        <f t="shared" si="4"/>
        <v/>
      </c>
      <c r="M147" s="21" t="str">
        <f t="shared" si="5"/>
        <v/>
      </c>
      <c r="N147" s="21" t="str">
        <f>IF(A147="","",IFERROR(IF(J147&lt;VLOOKUP(A147,'포트변경내역(중립)'!A:J,10,0),"O","X"),""))</f>
        <v/>
      </c>
      <c r="O147" s="21" t="str">
        <f>IF(A147="","",COUNTIFS('MP내역(안정)'!$A:$A,A147)-COUNTIFS('MP내역(안정)'!$A:$A,A147,'MP내역(안정)'!$B:$B,"현금")-COUNTIFS('MP내역(안정)'!$A:$A,A147,'MP내역(안정)'!$B:$B,"예수금")-COUNTIFS('MP내역(안정)'!$A:$A,A147,'MP내역(안정)'!$B:$B,"예탁금")-COUNTIFS('MP내역(안정)'!$A:$A,A147,'MP내역(안정)'!$B:$B,"합계"))</f>
        <v/>
      </c>
      <c r="P147" s="21" t="str">
        <f>IF(A147="","",IF(COUNTIFS('MP내역(안정)'!A:A,A147,'MP내역(안정)'!G:G,"&gt;"&amp;$F$2,'MP내역(안정)'!D:D,"&lt;&gt;"&amp;$H$2,'MP내역(안정)'!D:D,"&lt;&gt;"&amp;$I$2,'MP내역(안정)'!B:B,"&lt;&gt;현금",'MP내역(안정)'!B:B,"&lt;&gt;합계")=0,"O","X"))</f>
        <v/>
      </c>
      <c r="Q147" s="21" t="str">
        <f>IF(A147="","",IF(AND(ABS(I147-SUMIFS('MP내역(안정)'!G:G,'MP내역(안정)'!A:A,A147,'MP내역(안정)'!F:F,"Y"))&lt;0.001,ABS(H147-SUMIFS('MP내역(안정)'!G:G,'MP내역(안정)'!A:A,A147,'MP내역(안정)'!B:B,"&lt;&gt;합계"))&lt;0.001),"O","X"))</f>
        <v/>
      </c>
      <c r="R147" s="21" t="str">
        <f>IF(A147="","",IF(COUNTIFS('MP내역(안정)'!A:A,A147,'MP내역(안정)'!H:H,"X")=0,"O","X"))</f>
        <v/>
      </c>
      <c r="S147" s="20"/>
    </row>
    <row r="148" spans="12:19">
      <c r="L148" s="21" t="str">
        <f t="shared" si="4"/>
        <v/>
      </c>
      <c r="M148" s="21" t="str">
        <f t="shared" si="5"/>
        <v/>
      </c>
      <c r="N148" s="21" t="str">
        <f>IF(A148="","",IFERROR(IF(J148&lt;VLOOKUP(A148,'포트변경내역(중립)'!A:J,10,0),"O","X"),""))</f>
        <v/>
      </c>
      <c r="O148" s="21" t="str">
        <f>IF(A148="","",COUNTIFS('MP내역(안정)'!$A:$A,A148)-COUNTIFS('MP내역(안정)'!$A:$A,A148,'MP내역(안정)'!$B:$B,"현금")-COUNTIFS('MP내역(안정)'!$A:$A,A148,'MP내역(안정)'!$B:$B,"예수금")-COUNTIFS('MP내역(안정)'!$A:$A,A148,'MP내역(안정)'!$B:$B,"예탁금")-COUNTIFS('MP내역(안정)'!$A:$A,A148,'MP내역(안정)'!$B:$B,"합계"))</f>
        <v/>
      </c>
      <c r="P148" s="21" t="str">
        <f>IF(A148="","",IF(COUNTIFS('MP내역(안정)'!A:A,A148,'MP내역(안정)'!G:G,"&gt;"&amp;$F$2,'MP내역(안정)'!D:D,"&lt;&gt;"&amp;$H$2,'MP내역(안정)'!D:D,"&lt;&gt;"&amp;$I$2,'MP내역(안정)'!B:B,"&lt;&gt;현금",'MP내역(안정)'!B:B,"&lt;&gt;합계")=0,"O","X"))</f>
        <v/>
      </c>
      <c r="Q148" s="21" t="str">
        <f>IF(A148="","",IF(AND(ABS(I148-SUMIFS('MP내역(안정)'!G:G,'MP내역(안정)'!A:A,A148,'MP내역(안정)'!F:F,"Y"))&lt;0.001,ABS(H148-SUMIFS('MP내역(안정)'!G:G,'MP내역(안정)'!A:A,A148,'MP내역(안정)'!B:B,"&lt;&gt;합계"))&lt;0.001),"O","X"))</f>
        <v/>
      </c>
      <c r="R148" s="21" t="str">
        <f>IF(A148="","",IF(COUNTIFS('MP내역(안정)'!A:A,A148,'MP내역(안정)'!H:H,"X")=0,"O","X"))</f>
        <v/>
      </c>
      <c r="S148" s="20"/>
    </row>
    <row r="149" spans="12:19">
      <c r="L149" s="21" t="str">
        <f t="shared" si="4"/>
        <v/>
      </c>
      <c r="M149" s="21" t="str">
        <f t="shared" si="5"/>
        <v/>
      </c>
      <c r="N149" s="21" t="str">
        <f>IF(A149="","",IFERROR(IF(J149&lt;VLOOKUP(A149,'포트변경내역(중립)'!A:J,10,0),"O","X"),""))</f>
        <v/>
      </c>
      <c r="O149" s="21" t="str">
        <f>IF(A149="","",COUNTIFS('MP내역(안정)'!$A:$A,A149)-COUNTIFS('MP내역(안정)'!$A:$A,A149,'MP내역(안정)'!$B:$B,"현금")-COUNTIFS('MP내역(안정)'!$A:$A,A149,'MP내역(안정)'!$B:$B,"예수금")-COUNTIFS('MP내역(안정)'!$A:$A,A149,'MP내역(안정)'!$B:$B,"예탁금")-COUNTIFS('MP내역(안정)'!$A:$A,A149,'MP내역(안정)'!$B:$B,"합계"))</f>
        <v/>
      </c>
      <c r="P149" s="21" t="str">
        <f>IF(A149="","",IF(COUNTIFS('MP내역(안정)'!A:A,A149,'MP내역(안정)'!G:G,"&gt;"&amp;$F$2,'MP내역(안정)'!D:D,"&lt;&gt;"&amp;$H$2,'MP내역(안정)'!D:D,"&lt;&gt;"&amp;$I$2,'MP내역(안정)'!B:B,"&lt;&gt;현금",'MP내역(안정)'!B:B,"&lt;&gt;합계")=0,"O","X"))</f>
        <v/>
      </c>
      <c r="Q149" s="21" t="str">
        <f>IF(A149="","",IF(AND(ABS(I149-SUMIFS('MP내역(안정)'!G:G,'MP내역(안정)'!A:A,A149,'MP내역(안정)'!F:F,"Y"))&lt;0.001,ABS(H149-SUMIFS('MP내역(안정)'!G:G,'MP내역(안정)'!A:A,A149,'MP내역(안정)'!B:B,"&lt;&gt;합계"))&lt;0.001),"O","X"))</f>
        <v/>
      </c>
      <c r="R149" s="21" t="str">
        <f>IF(A149="","",IF(COUNTIFS('MP내역(안정)'!A:A,A149,'MP내역(안정)'!H:H,"X")=0,"O","X"))</f>
        <v/>
      </c>
      <c r="S149" s="20"/>
    </row>
    <row r="150" spans="12:19">
      <c r="L150" s="21" t="str">
        <f t="shared" si="4"/>
        <v/>
      </c>
      <c r="M150" s="21" t="str">
        <f t="shared" si="5"/>
        <v/>
      </c>
      <c r="N150" s="21" t="str">
        <f>IF(A150="","",IFERROR(IF(J150&lt;VLOOKUP(A150,'포트변경내역(중립)'!A:J,10,0),"O","X"),""))</f>
        <v/>
      </c>
      <c r="O150" s="21" t="str">
        <f>IF(A150="","",COUNTIFS('MP내역(안정)'!$A:$A,A150)-COUNTIFS('MP내역(안정)'!$A:$A,A150,'MP내역(안정)'!$B:$B,"현금")-COUNTIFS('MP내역(안정)'!$A:$A,A150,'MP내역(안정)'!$B:$B,"예수금")-COUNTIFS('MP내역(안정)'!$A:$A,A150,'MP내역(안정)'!$B:$B,"예탁금")-COUNTIFS('MP내역(안정)'!$A:$A,A150,'MP내역(안정)'!$B:$B,"합계"))</f>
        <v/>
      </c>
      <c r="P150" s="21" t="str">
        <f>IF(A150="","",IF(COUNTIFS('MP내역(안정)'!A:A,A150,'MP내역(안정)'!G:G,"&gt;"&amp;$F$2,'MP내역(안정)'!D:D,"&lt;&gt;"&amp;$H$2,'MP내역(안정)'!D:D,"&lt;&gt;"&amp;$I$2,'MP내역(안정)'!B:B,"&lt;&gt;현금",'MP내역(안정)'!B:B,"&lt;&gt;합계")=0,"O","X"))</f>
        <v/>
      </c>
      <c r="Q150" s="21" t="str">
        <f>IF(A150="","",IF(AND(ABS(I150-SUMIFS('MP내역(안정)'!G:G,'MP내역(안정)'!A:A,A150,'MP내역(안정)'!F:F,"Y"))&lt;0.001,ABS(H150-SUMIFS('MP내역(안정)'!G:G,'MP내역(안정)'!A:A,A150,'MP내역(안정)'!B:B,"&lt;&gt;합계"))&lt;0.001),"O","X"))</f>
        <v/>
      </c>
      <c r="R150" s="21" t="str">
        <f>IF(A150="","",IF(COUNTIFS('MP내역(안정)'!A:A,A150,'MP내역(안정)'!H:H,"X")=0,"O","X"))</f>
        <v/>
      </c>
      <c r="S150" s="20"/>
    </row>
    <row r="151" spans="12:19">
      <c r="L151" s="21" t="str">
        <f t="shared" si="4"/>
        <v/>
      </c>
      <c r="M151" s="21" t="str">
        <f t="shared" si="5"/>
        <v/>
      </c>
      <c r="N151" s="21" t="str">
        <f>IF(A151="","",IFERROR(IF(J151&lt;VLOOKUP(A151,'포트변경내역(중립)'!A:J,10,0),"O","X"),""))</f>
        <v/>
      </c>
      <c r="O151" s="21" t="str">
        <f>IF(A151="","",COUNTIFS('MP내역(안정)'!$A:$A,A151)-COUNTIFS('MP내역(안정)'!$A:$A,A151,'MP내역(안정)'!$B:$B,"현금")-COUNTIFS('MP내역(안정)'!$A:$A,A151,'MP내역(안정)'!$B:$B,"예수금")-COUNTIFS('MP내역(안정)'!$A:$A,A151,'MP내역(안정)'!$B:$B,"예탁금")-COUNTIFS('MP내역(안정)'!$A:$A,A151,'MP내역(안정)'!$B:$B,"합계"))</f>
        <v/>
      </c>
      <c r="P151" s="21" t="str">
        <f>IF(A151="","",IF(COUNTIFS('MP내역(안정)'!A:A,A151,'MP내역(안정)'!G:G,"&gt;"&amp;$F$2,'MP내역(안정)'!D:D,"&lt;&gt;"&amp;$H$2,'MP내역(안정)'!D:D,"&lt;&gt;"&amp;$I$2,'MP내역(안정)'!B:B,"&lt;&gt;현금",'MP내역(안정)'!B:B,"&lt;&gt;합계")=0,"O","X"))</f>
        <v/>
      </c>
      <c r="Q151" s="21" t="str">
        <f>IF(A151="","",IF(AND(ABS(I151-SUMIFS('MP내역(안정)'!G:G,'MP내역(안정)'!A:A,A151,'MP내역(안정)'!F:F,"Y"))&lt;0.001,ABS(H151-SUMIFS('MP내역(안정)'!G:G,'MP내역(안정)'!A:A,A151,'MP내역(안정)'!B:B,"&lt;&gt;합계"))&lt;0.001),"O","X"))</f>
        <v/>
      </c>
      <c r="R151" s="21" t="str">
        <f>IF(A151="","",IF(COUNTIFS('MP내역(안정)'!A:A,A151,'MP내역(안정)'!H:H,"X")=0,"O","X"))</f>
        <v/>
      </c>
      <c r="S151" s="20"/>
    </row>
    <row r="152" spans="12:19">
      <c r="L152" s="21" t="str">
        <f t="shared" si="4"/>
        <v/>
      </c>
      <c r="M152" s="21" t="str">
        <f t="shared" si="5"/>
        <v/>
      </c>
      <c r="N152" s="21" t="str">
        <f>IF(A152="","",IFERROR(IF(J152&lt;VLOOKUP(A152,'포트변경내역(중립)'!A:J,10,0),"O","X"),""))</f>
        <v/>
      </c>
      <c r="O152" s="21" t="str">
        <f>IF(A152="","",COUNTIFS('MP내역(안정)'!$A:$A,A152)-COUNTIFS('MP내역(안정)'!$A:$A,A152,'MP내역(안정)'!$B:$B,"현금")-COUNTIFS('MP내역(안정)'!$A:$A,A152,'MP내역(안정)'!$B:$B,"예수금")-COUNTIFS('MP내역(안정)'!$A:$A,A152,'MP내역(안정)'!$B:$B,"예탁금")-COUNTIFS('MP내역(안정)'!$A:$A,A152,'MP내역(안정)'!$B:$B,"합계"))</f>
        <v/>
      </c>
      <c r="P152" s="21" t="str">
        <f>IF(A152="","",IF(COUNTIFS('MP내역(안정)'!A:A,A152,'MP내역(안정)'!G:G,"&gt;"&amp;$F$2,'MP내역(안정)'!D:D,"&lt;&gt;"&amp;$H$2,'MP내역(안정)'!D:D,"&lt;&gt;"&amp;$I$2,'MP내역(안정)'!B:B,"&lt;&gt;현금",'MP내역(안정)'!B:B,"&lt;&gt;합계")=0,"O","X"))</f>
        <v/>
      </c>
      <c r="Q152" s="21" t="str">
        <f>IF(A152="","",IF(AND(ABS(I152-SUMIFS('MP내역(안정)'!G:G,'MP내역(안정)'!A:A,A152,'MP내역(안정)'!F:F,"Y"))&lt;0.001,ABS(H152-SUMIFS('MP내역(안정)'!G:G,'MP내역(안정)'!A:A,A152,'MP내역(안정)'!B:B,"&lt;&gt;합계"))&lt;0.001),"O","X"))</f>
        <v/>
      </c>
      <c r="R152" s="21" t="str">
        <f>IF(A152="","",IF(COUNTIFS('MP내역(안정)'!A:A,A152,'MP내역(안정)'!H:H,"X")=0,"O","X"))</f>
        <v/>
      </c>
      <c r="S152" s="20"/>
    </row>
    <row r="153" spans="12:19">
      <c r="L153" s="21" t="str">
        <f t="shared" si="4"/>
        <v/>
      </c>
      <c r="M153" s="21" t="str">
        <f t="shared" si="5"/>
        <v/>
      </c>
      <c r="N153" s="21" t="str">
        <f>IF(A153="","",IFERROR(IF(J153&lt;VLOOKUP(A153,'포트변경내역(중립)'!A:J,10,0),"O","X"),""))</f>
        <v/>
      </c>
      <c r="O153" s="21" t="str">
        <f>IF(A153="","",COUNTIFS('MP내역(안정)'!$A:$A,A153)-COUNTIFS('MP내역(안정)'!$A:$A,A153,'MP내역(안정)'!$B:$B,"현금")-COUNTIFS('MP내역(안정)'!$A:$A,A153,'MP내역(안정)'!$B:$B,"예수금")-COUNTIFS('MP내역(안정)'!$A:$A,A153,'MP내역(안정)'!$B:$B,"예탁금")-COUNTIFS('MP내역(안정)'!$A:$A,A153,'MP내역(안정)'!$B:$B,"합계"))</f>
        <v/>
      </c>
      <c r="P153" s="21" t="str">
        <f>IF(A153="","",IF(COUNTIFS('MP내역(안정)'!A:A,A153,'MP내역(안정)'!G:G,"&gt;"&amp;$F$2,'MP내역(안정)'!D:D,"&lt;&gt;"&amp;$H$2,'MP내역(안정)'!D:D,"&lt;&gt;"&amp;$I$2,'MP내역(안정)'!B:B,"&lt;&gt;현금",'MP내역(안정)'!B:B,"&lt;&gt;합계")=0,"O","X"))</f>
        <v/>
      </c>
      <c r="Q153" s="21" t="str">
        <f>IF(A153="","",IF(AND(ABS(I153-SUMIFS('MP내역(안정)'!G:G,'MP내역(안정)'!A:A,A153,'MP내역(안정)'!F:F,"Y"))&lt;0.001,ABS(H153-SUMIFS('MP내역(안정)'!G:G,'MP내역(안정)'!A:A,A153,'MP내역(안정)'!B:B,"&lt;&gt;합계"))&lt;0.001),"O","X"))</f>
        <v/>
      </c>
      <c r="R153" s="21" t="str">
        <f>IF(A153="","",IF(COUNTIFS('MP내역(안정)'!A:A,A153,'MP내역(안정)'!H:H,"X")=0,"O","X"))</f>
        <v/>
      </c>
      <c r="S153" s="20"/>
    </row>
    <row r="154" spans="12:19">
      <c r="L154" s="21" t="str">
        <f t="shared" si="4"/>
        <v/>
      </c>
      <c r="M154" s="21" t="str">
        <f t="shared" si="5"/>
        <v/>
      </c>
      <c r="N154" s="21" t="str">
        <f>IF(A154="","",IFERROR(IF(J154&lt;VLOOKUP(A154,'포트변경내역(중립)'!A:J,10,0),"O","X"),""))</f>
        <v/>
      </c>
      <c r="O154" s="21" t="str">
        <f>IF(A154="","",COUNTIFS('MP내역(안정)'!$A:$A,A154)-COUNTIFS('MP내역(안정)'!$A:$A,A154,'MP내역(안정)'!$B:$B,"현금")-COUNTIFS('MP내역(안정)'!$A:$A,A154,'MP내역(안정)'!$B:$B,"예수금")-COUNTIFS('MP내역(안정)'!$A:$A,A154,'MP내역(안정)'!$B:$B,"예탁금")-COUNTIFS('MP내역(안정)'!$A:$A,A154,'MP내역(안정)'!$B:$B,"합계"))</f>
        <v/>
      </c>
      <c r="P154" s="21" t="str">
        <f>IF(A154="","",IF(COUNTIFS('MP내역(안정)'!A:A,A154,'MP내역(안정)'!G:G,"&gt;"&amp;$F$2,'MP내역(안정)'!D:D,"&lt;&gt;"&amp;$H$2,'MP내역(안정)'!D:D,"&lt;&gt;"&amp;$I$2,'MP내역(안정)'!B:B,"&lt;&gt;현금",'MP내역(안정)'!B:B,"&lt;&gt;합계")=0,"O","X"))</f>
        <v/>
      </c>
      <c r="Q154" s="21" t="str">
        <f>IF(A154="","",IF(AND(ABS(I154-SUMIFS('MP내역(안정)'!G:G,'MP내역(안정)'!A:A,A154,'MP내역(안정)'!F:F,"Y"))&lt;0.001,ABS(H154-SUMIFS('MP내역(안정)'!G:G,'MP내역(안정)'!A:A,A154,'MP내역(안정)'!B:B,"&lt;&gt;합계"))&lt;0.001),"O","X"))</f>
        <v/>
      </c>
      <c r="R154" s="21" t="str">
        <f>IF(A154="","",IF(COUNTIFS('MP내역(안정)'!A:A,A154,'MP내역(안정)'!H:H,"X")=0,"O","X"))</f>
        <v/>
      </c>
      <c r="S154" s="20"/>
    </row>
    <row r="155" spans="12:19">
      <c r="L155" s="21" t="str">
        <f t="shared" si="4"/>
        <v/>
      </c>
      <c r="M155" s="21" t="str">
        <f t="shared" si="5"/>
        <v/>
      </c>
      <c r="N155" s="21" t="str">
        <f>IF(A155="","",IFERROR(IF(J155&lt;VLOOKUP(A155,'포트변경내역(중립)'!A:J,10,0),"O","X"),""))</f>
        <v/>
      </c>
      <c r="O155" s="21" t="str">
        <f>IF(A155="","",COUNTIFS('MP내역(안정)'!$A:$A,A155)-COUNTIFS('MP내역(안정)'!$A:$A,A155,'MP내역(안정)'!$B:$B,"현금")-COUNTIFS('MP내역(안정)'!$A:$A,A155,'MP내역(안정)'!$B:$B,"예수금")-COUNTIFS('MP내역(안정)'!$A:$A,A155,'MP내역(안정)'!$B:$B,"예탁금")-COUNTIFS('MP내역(안정)'!$A:$A,A155,'MP내역(안정)'!$B:$B,"합계"))</f>
        <v/>
      </c>
      <c r="P155" s="21" t="str">
        <f>IF(A155="","",IF(COUNTIFS('MP내역(안정)'!A:A,A155,'MP내역(안정)'!G:G,"&gt;"&amp;$F$2,'MP내역(안정)'!D:D,"&lt;&gt;"&amp;$H$2,'MP내역(안정)'!D:D,"&lt;&gt;"&amp;$I$2,'MP내역(안정)'!B:B,"&lt;&gt;현금",'MP내역(안정)'!B:B,"&lt;&gt;합계")=0,"O","X"))</f>
        <v/>
      </c>
      <c r="Q155" s="21" t="str">
        <f>IF(A155="","",IF(AND(ABS(I155-SUMIFS('MP내역(안정)'!G:G,'MP내역(안정)'!A:A,A155,'MP내역(안정)'!F:F,"Y"))&lt;0.001,ABS(H155-SUMIFS('MP내역(안정)'!G:G,'MP내역(안정)'!A:A,A155,'MP내역(안정)'!B:B,"&lt;&gt;합계"))&lt;0.001),"O","X"))</f>
        <v/>
      </c>
      <c r="R155" s="21" t="str">
        <f>IF(A155="","",IF(COUNTIFS('MP내역(안정)'!A:A,A155,'MP내역(안정)'!H:H,"X")=0,"O","X"))</f>
        <v/>
      </c>
      <c r="S155" s="20"/>
    </row>
    <row r="156" spans="12:19">
      <c r="L156" s="21" t="str">
        <f t="shared" si="4"/>
        <v/>
      </c>
      <c r="M156" s="21" t="str">
        <f t="shared" si="5"/>
        <v/>
      </c>
      <c r="N156" s="21" t="str">
        <f>IF(A156="","",IFERROR(IF(J156&lt;VLOOKUP(A156,'포트변경내역(중립)'!A:J,10,0),"O","X"),""))</f>
        <v/>
      </c>
      <c r="O156" s="21" t="str">
        <f>IF(A156="","",COUNTIFS('MP내역(안정)'!$A:$A,A156)-COUNTIFS('MP내역(안정)'!$A:$A,A156,'MP내역(안정)'!$B:$B,"현금")-COUNTIFS('MP내역(안정)'!$A:$A,A156,'MP내역(안정)'!$B:$B,"예수금")-COUNTIFS('MP내역(안정)'!$A:$A,A156,'MP내역(안정)'!$B:$B,"예탁금")-COUNTIFS('MP내역(안정)'!$A:$A,A156,'MP내역(안정)'!$B:$B,"합계"))</f>
        <v/>
      </c>
      <c r="P156" s="21" t="str">
        <f>IF(A156="","",IF(COUNTIFS('MP내역(안정)'!A:A,A156,'MP내역(안정)'!G:G,"&gt;"&amp;$F$2,'MP내역(안정)'!D:D,"&lt;&gt;"&amp;$H$2,'MP내역(안정)'!D:D,"&lt;&gt;"&amp;$I$2,'MP내역(안정)'!B:B,"&lt;&gt;현금",'MP내역(안정)'!B:B,"&lt;&gt;합계")=0,"O","X"))</f>
        <v/>
      </c>
      <c r="Q156" s="21" t="str">
        <f>IF(A156="","",IF(AND(ABS(I156-SUMIFS('MP내역(안정)'!G:G,'MP내역(안정)'!A:A,A156,'MP내역(안정)'!F:F,"Y"))&lt;0.001,ABS(H156-SUMIFS('MP내역(안정)'!G:G,'MP내역(안정)'!A:A,A156,'MP내역(안정)'!B:B,"&lt;&gt;합계"))&lt;0.001),"O","X"))</f>
        <v/>
      </c>
      <c r="R156" s="21" t="str">
        <f>IF(A156="","",IF(COUNTIFS('MP내역(안정)'!A:A,A156,'MP내역(안정)'!H:H,"X")=0,"O","X"))</f>
        <v/>
      </c>
      <c r="S156" s="20"/>
    </row>
    <row r="157" spans="12:19">
      <c r="L157" s="21" t="str">
        <f t="shared" si="4"/>
        <v/>
      </c>
      <c r="M157" s="21" t="str">
        <f t="shared" si="5"/>
        <v/>
      </c>
      <c r="N157" s="21" t="str">
        <f>IF(A157="","",IFERROR(IF(J157&lt;VLOOKUP(A157,'포트변경내역(중립)'!A:J,10,0),"O","X"),""))</f>
        <v/>
      </c>
      <c r="O157" s="21" t="str">
        <f>IF(A157="","",COUNTIFS('MP내역(안정)'!$A:$A,A157)-COUNTIFS('MP내역(안정)'!$A:$A,A157,'MP내역(안정)'!$B:$B,"현금")-COUNTIFS('MP내역(안정)'!$A:$A,A157,'MP내역(안정)'!$B:$B,"예수금")-COUNTIFS('MP내역(안정)'!$A:$A,A157,'MP내역(안정)'!$B:$B,"예탁금")-COUNTIFS('MP내역(안정)'!$A:$A,A157,'MP내역(안정)'!$B:$B,"합계"))</f>
        <v/>
      </c>
      <c r="P157" s="21" t="str">
        <f>IF(A157="","",IF(COUNTIFS('MP내역(안정)'!A:A,A157,'MP내역(안정)'!G:G,"&gt;"&amp;$F$2,'MP내역(안정)'!D:D,"&lt;&gt;"&amp;$H$2,'MP내역(안정)'!D:D,"&lt;&gt;"&amp;$I$2,'MP내역(안정)'!B:B,"&lt;&gt;현금",'MP내역(안정)'!B:B,"&lt;&gt;합계")=0,"O","X"))</f>
        <v/>
      </c>
      <c r="Q157" s="21" t="str">
        <f>IF(A157="","",IF(AND(ABS(I157-SUMIFS('MP내역(안정)'!G:G,'MP내역(안정)'!A:A,A157,'MP내역(안정)'!F:F,"Y"))&lt;0.001,ABS(H157-SUMIFS('MP내역(안정)'!G:G,'MP내역(안정)'!A:A,A157,'MP내역(안정)'!B:B,"&lt;&gt;합계"))&lt;0.001),"O","X"))</f>
        <v/>
      </c>
      <c r="R157" s="21" t="str">
        <f>IF(A157="","",IF(COUNTIFS('MP내역(안정)'!A:A,A157,'MP내역(안정)'!H:H,"X")=0,"O","X"))</f>
        <v/>
      </c>
      <c r="S157" s="20"/>
    </row>
    <row r="158" spans="12:19">
      <c r="L158" s="21" t="str">
        <f t="shared" si="4"/>
        <v/>
      </c>
      <c r="M158" s="21" t="str">
        <f t="shared" si="5"/>
        <v/>
      </c>
      <c r="N158" s="21" t="str">
        <f>IF(A158="","",IFERROR(IF(J158&lt;VLOOKUP(A158,'포트변경내역(중립)'!A:J,10,0),"O","X"),""))</f>
        <v/>
      </c>
      <c r="O158" s="21" t="str">
        <f>IF(A158="","",COUNTIFS('MP내역(안정)'!$A:$A,A158)-COUNTIFS('MP내역(안정)'!$A:$A,A158,'MP내역(안정)'!$B:$B,"현금")-COUNTIFS('MP내역(안정)'!$A:$A,A158,'MP내역(안정)'!$B:$B,"예수금")-COUNTIFS('MP내역(안정)'!$A:$A,A158,'MP내역(안정)'!$B:$B,"예탁금")-COUNTIFS('MP내역(안정)'!$A:$A,A158,'MP내역(안정)'!$B:$B,"합계"))</f>
        <v/>
      </c>
      <c r="P158" s="21" t="str">
        <f>IF(A158="","",IF(COUNTIFS('MP내역(안정)'!A:A,A158,'MP내역(안정)'!G:G,"&gt;"&amp;$F$2,'MP내역(안정)'!D:D,"&lt;&gt;"&amp;$H$2,'MP내역(안정)'!D:D,"&lt;&gt;"&amp;$I$2,'MP내역(안정)'!B:B,"&lt;&gt;현금",'MP내역(안정)'!B:B,"&lt;&gt;합계")=0,"O","X"))</f>
        <v/>
      </c>
      <c r="Q158" s="21" t="str">
        <f>IF(A158="","",IF(AND(ABS(I158-SUMIFS('MP내역(안정)'!G:G,'MP내역(안정)'!A:A,A158,'MP내역(안정)'!F:F,"Y"))&lt;0.001,ABS(H158-SUMIFS('MP내역(안정)'!G:G,'MP내역(안정)'!A:A,A158,'MP내역(안정)'!B:B,"&lt;&gt;합계"))&lt;0.001),"O","X"))</f>
        <v/>
      </c>
      <c r="R158" s="21" t="str">
        <f>IF(A158="","",IF(COUNTIFS('MP내역(안정)'!A:A,A158,'MP내역(안정)'!H:H,"X")=0,"O","X"))</f>
        <v/>
      </c>
      <c r="S158" s="20"/>
    </row>
    <row r="159" spans="12:19">
      <c r="L159" s="21" t="str">
        <f t="shared" si="4"/>
        <v/>
      </c>
      <c r="M159" s="21" t="str">
        <f t="shared" si="5"/>
        <v/>
      </c>
      <c r="N159" s="21" t="str">
        <f>IF(A159="","",IFERROR(IF(J159&lt;VLOOKUP(A159,'포트변경내역(중립)'!A:J,10,0),"O","X"),""))</f>
        <v/>
      </c>
      <c r="O159" s="21" t="str">
        <f>IF(A159="","",COUNTIFS('MP내역(안정)'!$A:$A,A159)-COUNTIFS('MP내역(안정)'!$A:$A,A159,'MP내역(안정)'!$B:$B,"현금")-COUNTIFS('MP내역(안정)'!$A:$A,A159,'MP내역(안정)'!$B:$B,"예수금")-COUNTIFS('MP내역(안정)'!$A:$A,A159,'MP내역(안정)'!$B:$B,"예탁금")-COUNTIFS('MP내역(안정)'!$A:$A,A159,'MP내역(안정)'!$B:$B,"합계"))</f>
        <v/>
      </c>
      <c r="P159" s="21" t="str">
        <f>IF(A159="","",IF(COUNTIFS('MP내역(안정)'!A:A,A159,'MP내역(안정)'!G:G,"&gt;"&amp;$F$2,'MP내역(안정)'!D:D,"&lt;&gt;"&amp;$H$2,'MP내역(안정)'!D:D,"&lt;&gt;"&amp;$I$2,'MP내역(안정)'!B:B,"&lt;&gt;현금",'MP내역(안정)'!B:B,"&lt;&gt;합계")=0,"O","X"))</f>
        <v/>
      </c>
      <c r="Q159" s="21" t="str">
        <f>IF(A159="","",IF(AND(ABS(I159-SUMIFS('MP내역(안정)'!G:G,'MP내역(안정)'!A:A,A159,'MP내역(안정)'!F:F,"Y"))&lt;0.001,ABS(H159-SUMIFS('MP내역(안정)'!G:G,'MP내역(안정)'!A:A,A159,'MP내역(안정)'!B:B,"&lt;&gt;합계"))&lt;0.001),"O","X"))</f>
        <v/>
      </c>
      <c r="R159" s="21" t="str">
        <f>IF(A159="","",IF(COUNTIFS('MP내역(안정)'!A:A,A159,'MP내역(안정)'!H:H,"X")=0,"O","X"))</f>
        <v/>
      </c>
      <c r="S159" s="20"/>
    </row>
    <row r="160" spans="12:19">
      <c r="L160" s="21" t="str">
        <f t="shared" si="4"/>
        <v/>
      </c>
      <c r="M160" s="21" t="str">
        <f t="shared" si="5"/>
        <v/>
      </c>
      <c r="N160" s="21" t="str">
        <f>IF(A160="","",IFERROR(IF(J160&lt;VLOOKUP(A160,'포트변경내역(중립)'!A:J,10,0),"O","X"),""))</f>
        <v/>
      </c>
      <c r="O160" s="21" t="str">
        <f>IF(A160="","",COUNTIFS('MP내역(안정)'!$A:$A,A160)-COUNTIFS('MP내역(안정)'!$A:$A,A160,'MP내역(안정)'!$B:$B,"현금")-COUNTIFS('MP내역(안정)'!$A:$A,A160,'MP내역(안정)'!$B:$B,"예수금")-COUNTIFS('MP내역(안정)'!$A:$A,A160,'MP내역(안정)'!$B:$B,"예탁금")-COUNTIFS('MP내역(안정)'!$A:$A,A160,'MP내역(안정)'!$B:$B,"합계"))</f>
        <v/>
      </c>
      <c r="P160" s="21" t="str">
        <f>IF(A160="","",IF(COUNTIFS('MP내역(안정)'!A:A,A160,'MP내역(안정)'!G:G,"&gt;"&amp;$F$2,'MP내역(안정)'!D:D,"&lt;&gt;"&amp;$H$2,'MP내역(안정)'!D:D,"&lt;&gt;"&amp;$I$2,'MP내역(안정)'!B:B,"&lt;&gt;현금",'MP내역(안정)'!B:B,"&lt;&gt;합계")=0,"O","X"))</f>
        <v/>
      </c>
      <c r="Q160" s="21" t="str">
        <f>IF(A160="","",IF(AND(ABS(I160-SUMIFS('MP내역(안정)'!G:G,'MP내역(안정)'!A:A,A160,'MP내역(안정)'!F:F,"Y"))&lt;0.001,ABS(H160-SUMIFS('MP내역(안정)'!G:G,'MP내역(안정)'!A:A,A160,'MP내역(안정)'!B:B,"&lt;&gt;합계"))&lt;0.001),"O","X"))</f>
        <v/>
      </c>
      <c r="R160" s="21" t="str">
        <f>IF(A160="","",IF(COUNTIFS('MP내역(안정)'!A:A,A160,'MP내역(안정)'!H:H,"X")=0,"O","X"))</f>
        <v/>
      </c>
      <c r="S160" s="20"/>
    </row>
    <row r="161" spans="12:19">
      <c r="L161" s="21" t="str">
        <f t="shared" si="4"/>
        <v/>
      </c>
      <c r="M161" s="21" t="str">
        <f t="shared" si="5"/>
        <v/>
      </c>
      <c r="N161" s="21" t="str">
        <f>IF(A161="","",IFERROR(IF(J161&lt;VLOOKUP(A161,'포트변경내역(중립)'!A:J,10,0),"O","X"),""))</f>
        <v/>
      </c>
      <c r="O161" s="21" t="str">
        <f>IF(A161="","",COUNTIFS('MP내역(안정)'!$A:$A,A161)-COUNTIFS('MP내역(안정)'!$A:$A,A161,'MP내역(안정)'!$B:$B,"현금")-COUNTIFS('MP내역(안정)'!$A:$A,A161,'MP내역(안정)'!$B:$B,"예수금")-COUNTIFS('MP내역(안정)'!$A:$A,A161,'MP내역(안정)'!$B:$B,"예탁금")-COUNTIFS('MP내역(안정)'!$A:$A,A161,'MP내역(안정)'!$B:$B,"합계"))</f>
        <v/>
      </c>
      <c r="P161" s="21" t="str">
        <f>IF(A161="","",IF(COUNTIFS('MP내역(안정)'!A:A,A161,'MP내역(안정)'!G:G,"&gt;"&amp;$F$2,'MP내역(안정)'!D:D,"&lt;&gt;"&amp;$H$2,'MP내역(안정)'!D:D,"&lt;&gt;"&amp;$I$2,'MP내역(안정)'!B:B,"&lt;&gt;현금",'MP내역(안정)'!B:B,"&lt;&gt;합계")=0,"O","X"))</f>
        <v/>
      </c>
      <c r="Q161" s="21" t="str">
        <f>IF(A161="","",IF(AND(ABS(I161-SUMIFS('MP내역(안정)'!G:G,'MP내역(안정)'!A:A,A161,'MP내역(안정)'!F:F,"Y"))&lt;0.001,ABS(H161-SUMIFS('MP내역(안정)'!G:G,'MP내역(안정)'!A:A,A161,'MP내역(안정)'!B:B,"&lt;&gt;합계"))&lt;0.001),"O","X"))</f>
        <v/>
      </c>
      <c r="R161" s="21" t="str">
        <f>IF(A161="","",IF(COUNTIFS('MP내역(안정)'!A:A,A161,'MP내역(안정)'!H:H,"X")=0,"O","X"))</f>
        <v/>
      </c>
      <c r="S161" s="20"/>
    </row>
    <row r="162" spans="12:19">
      <c r="L162" s="21" t="str">
        <f t="shared" si="4"/>
        <v/>
      </c>
      <c r="M162" s="21" t="str">
        <f t="shared" si="5"/>
        <v/>
      </c>
      <c r="N162" s="21" t="str">
        <f>IF(A162="","",IFERROR(IF(J162&lt;VLOOKUP(A162,'포트변경내역(중립)'!A:J,10,0),"O","X"),""))</f>
        <v/>
      </c>
      <c r="O162" s="21" t="str">
        <f>IF(A162="","",COUNTIFS('MP내역(안정)'!$A:$A,A162)-COUNTIFS('MP내역(안정)'!$A:$A,A162,'MP내역(안정)'!$B:$B,"현금")-COUNTIFS('MP내역(안정)'!$A:$A,A162,'MP내역(안정)'!$B:$B,"예수금")-COUNTIFS('MP내역(안정)'!$A:$A,A162,'MP내역(안정)'!$B:$B,"예탁금")-COUNTIFS('MP내역(안정)'!$A:$A,A162,'MP내역(안정)'!$B:$B,"합계"))</f>
        <v/>
      </c>
      <c r="P162" s="21" t="str">
        <f>IF(A162="","",IF(COUNTIFS('MP내역(안정)'!A:A,A162,'MP내역(안정)'!G:G,"&gt;"&amp;$F$2,'MP내역(안정)'!D:D,"&lt;&gt;"&amp;$H$2,'MP내역(안정)'!D:D,"&lt;&gt;"&amp;$I$2,'MP내역(안정)'!B:B,"&lt;&gt;현금",'MP내역(안정)'!B:B,"&lt;&gt;합계")=0,"O","X"))</f>
        <v/>
      </c>
      <c r="Q162" s="21" t="str">
        <f>IF(A162="","",IF(AND(ABS(I162-SUMIFS('MP내역(안정)'!G:G,'MP내역(안정)'!A:A,A162,'MP내역(안정)'!F:F,"Y"))&lt;0.001,ABS(H162-SUMIFS('MP내역(안정)'!G:G,'MP내역(안정)'!A:A,A162,'MP내역(안정)'!B:B,"&lt;&gt;합계"))&lt;0.001),"O","X"))</f>
        <v/>
      </c>
      <c r="R162" s="21" t="str">
        <f>IF(A162="","",IF(COUNTIFS('MP내역(안정)'!A:A,A162,'MP내역(안정)'!H:H,"X")=0,"O","X"))</f>
        <v/>
      </c>
      <c r="S162" s="20"/>
    </row>
    <row r="163" spans="12:19">
      <c r="L163" s="21" t="str">
        <f t="shared" si="4"/>
        <v/>
      </c>
      <c r="M163" s="21" t="str">
        <f t="shared" si="5"/>
        <v/>
      </c>
      <c r="N163" s="21" t="str">
        <f>IF(A163="","",IFERROR(IF(J163&lt;VLOOKUP(A163,'포트변경내역(중립)'!A:J,10,0),"O","X"),""))</f>
        <v/>
      </c>
      <c r="O163" s="21" t="str">
        <f>IF(A163="","",COUNTIFS('MP내역(안정)'!$A:$A,A163)-COUNTIFS('MP내역(안정)'!$A:$A,A163,'MP내역(안정)'!$B:$B,"현금")-COUNTIFS('MP내역(안정)'!$A:$A,A163,'MP내역(안정)'!$B:$B,"예수금")-COUNTIFS('MP내역(안정)'!$A:$A,A163,'MP내역(안정)'!$B:$B,"예탁금")-COUNTIFS('MP내역(안정)'!$A:$A,A163,'MP내역(안정)'!$B:$B,"합계"))</f>
        <v/>
      </c>
      <c r="P163" s="21" t="str">
        <f>IF(A163="","",IF(COUNTIFS('MP내역(안정)'!A:A,A163,'MP내역(안정)'!G:G,"&gt;"&amp;$F$2,'MP내역(안정)'!D:D,"&lt;&gt;"&amp;$H$2,'MP내역(안정)'!D:D,"&lt;&gt;"&amp;$I$2,'MP내역(안정)'!B:B,"&lt;&gt;현금",'MP내역(안정)'!B:B,"&lt;&gt;합계")=0,"O","X"))</f>
        <v/>
      </c>
      <c r="Q163" s="21" t="str">
        <f>IF(A163="","",IF(AND(ABS(I163-SUMIFS('MP내역(안정)'!G:G,'MP내역(안정)'!A:A,A163,'MP내역(안정)'!F:F,"Y"))&lt;0.001,ABS(H163-SUMIFS('MP내역(안정)'!G:G,'MP내역(안정)'!A:A,A163,'MP내역(안정)'!B:B,"&lt;&gt;합계"))&lt;0.001),"O","X"))</f>
        <v/>
      </c>
      <c r="R163" s="21" t="str">
        <f>IF(A163="","",IF(COUNTIFS('MP내역(안정)'!A:A,A163,'MP내역(안정)'!H:H,"X")=0,"O","X"))</f>
        <v/>
      </c>
      <c r="S163" s="20"/>
    </row>
    <row r="164" spans="12:19">
      <c r="L164" s="21" t="str">
        <f t="shared" si="4"/>
        <v/>
      </c>
      <c r="M164" s="21" t="str">
        <f t="shared" si="5"/>
        <v/>
      </c>
      <c r="N164" s="21" t="str">
        <f>IF(A164="","",IFERROR(IF(J164&lt;VLOOKUP(A164,'포트변경내역(중립)'!A:J,10,0),"O","X"),""))</f>
        <v/>
      </c>
      <c r="O164" s="21" t="str">
        <f>IF(A164="","",COUNTIFS('MP내역(안정)'!$A:$A,A164)-COUNTIFS('MP내역(안정)'!$A:$A,A164,'MP내역(안정)'!$B:$B,"현금")-COUNTIFS('MP내역(안정)'!$A:$A,A164,'MP내역(안정)'!$B:$B,"예수금")-COUNTIFS('MP내역(안정)'!$A:$A,A164,'MP내역(안정)'!$B:$B,"예탁금")-COUNTIFS('MP내역(안정)'!$A:$A,A164,'MP내역(안정)'!$B:$B,"합계"))</f>
        <v/>
      </c>
      <c r="P164" s="21" t="str">
        <f>IF(A164="","",IF(COUNTIFS('MP내역(안정)'!A:A,A164,'MP내역(안정)'!G:G,"&gt;"&amp;$F$2,'MP내역(안정)'!D:D,"&lt;&gt;"&amp;$H$2,'MP내역(안정)'!D:D,"&lt;&gt;"&amp;$I$2,'MP내역(안정)'!B:B,"&lt;&gt;현금",'MP내역(안정)'!B:B,"&lt;&gt;합계")=0,"O","X"))</f>
        <v/>
      </c>
      <c r="Q164" s="21" t="str">
        <f>IF(A164="","",IF(AND(ABS(I164-SUMIFS('MP내역(안정)'!G:G,'MP내역(안정)'!A:A,A164,'MP내역(안정)'!F:F,"Y"))&lt;0.001,ABS(H164-SUMIFS('MP내역(안정)'!G:G,'MP내역(안정)'!A:A,A164,'MP내역(안정)'!B:B,"&lt;&gt;합계"))&lt;0.001),"O","X"))</f>
        <v/>
      </c>
      <c r="R164" s="21" t="str">
        <f>IF(A164="","",IF(COUNTIFS('MP내역(안정)'!A:A,A164,'MP내역(안정)'!H:H,"X")=0,"O","X"))</f>
        <v/>
      </c>
      <c r="S164" s="20"/>
    </row>
    <row r="165" spans="12:19">
      <c r="L165" s="21" t="str">
        <f t="shared" si="4"/>
        <v/>
      </c>
      <c r="M165" s="21" t="str">
        <f t="shared" si="5"/>
        <v/>
      </c>
      <c r="N165" s="21" t="str">
        <f>IF(A165="","",IFERROR(IF(J165&lt;VLOOKUP(A165,'포트변경내역(중립)'!A:J,10,0),"O","X"),""))</f>
        <v/>
      </c>
      <c r="O165" s="21" t="str">
        <f>IF(A165="","",COUNTIFS('MP내역(안정)'!$A:$A,A165)-COUNTIFS('MP내역(안정)'!$A:$A,A165,'MP내역(안정)'!$B:$B,"현금")-COUNTIFS('MP내역(안정)'!$A:$A,A165,'MP내역(안정)'!$B:$B,"예수금")-COUNTIFS('MP내역(안정)'!$A:$A,A165,'MP내역(안정)'!$B:$B,"예탁금")-COUNTIFS('MP내역(안정)'!$A:$A,A165,'MP내역(안정)'!$B:$B,"합계"))</f>
        <v/>
      </c>
      <c r="P165" s="21" t="str">
        <f>IF(A165="","",IF(COUNTIFS('MP내역(안정)'!A:A,A165,'MP내역(안정)'!G:G,"&gt;"&amp;$F$2,'MP내역(안정)'!D:D,"&lt;&gt;"&amp;$H$2,'MP내역(안정)'!D:D,"&lt;&gt;"&amp;$I$2,'MP내역(안정)'!B:B,"&lt;&gt;현금",'MP내역(안정)'!B:B,"&lt;&gt;합계")=0,"O","X"))</f>
        <v/>
      </c>
      <c r="Q165" s="21" t="str">
        <f>IF(A165="","",IF(AND(ABS(I165-SUMIFS('MP내역(안정)'!G:G,'MP내역(안정)'!A:A,A165,'MP내역(안정)'!F:F,"Y"))&lt;0.001,ABS(H165-SUMIFS('MP내역(안정)'!G:G,'MP내역(안정)'!A:A,A165,'MP내역(안정)'!B:B,"&lt;&gt;합계"))&lt;0.001),"O","X"))</f>
        <v/>
      </c>
      <c r="R165" s="21" t="str">
        <f>IF(A165="","",IF(COUNTIFS('MP내역(안정)'!A:A,A165,'MP내역(안정)'!H:H,"X")=0,"O","X"))</f>
        <v/>
      </c>
      <c r="S165" s="20"/>
    </row>
    <row r="166" spans="12:19">
      <c r="L166" s="21" t="str">
        <f t="shared" si="4"/>
        <v/>
      </c>
      <c r="M166" s="21" t="str">
        <f t="shared" si="5"/>
        <v/>
      </c>
      <c r="N166" s="21" t="str">
        <f>IF(A166="","",IFERROR(IF(J166&lt;VLOOKUP(A166,'포트변경내역(중립)'!A:J,10,0),"O","X"),""))</f>
        <v/>
      </c>
      <c r="O166" s="21" t="str">
        <f>IF(A166="","",COUNTIFS('MP내역(안정)'!$A:$A,A166)-COUNTIFS('MP내역(안정)'!$A:$A,A166,'MP내역(안정)'!$B:$B,"현금")-COUNTIFS('MP내역(안정)'!$A:$A,A166,'MP내역(안정)'!$B:$B,"예수금")-COUNTIFS('MP내역(안정)'!$A:$A,A166,'MP내역(안정)'!$B:$B,"예탁금")-COUNTIFS('MP내역(안정)'!$A:$A,A166,'MP내역(안정)'!$B:$B,"합계"))</f>
        <v/>
      </c>
      <c r="P166" s="21" t="str">
        <f>IF(A166="","",IF(COUNTIFS('MP내역(안정)'!A:A,A166,'MP내역(안정)'!G:G,"&gt;"&amp;$F$2,'MP내역(안정)'!D:D,"&lt;&gt;"&amp;$H$2,'MP내역(안정)'!D:D,"&lt;&gt;"&amp;$I$2,'MP내역(안정)'!B:B,"&lt;&gt;현금",'MP내역(안정)'!B:B,"&lt;&gt;합계")=0,"O","X"))</f>
        <v/>
      </c>
      <c r="Q166" s="21" t="str">
        <f>IF(A166="","",IF(AND(ABS(I166-SUMIFS('MP내역(안정)'!G:G,'MP내역(안정)'!A:A,A166,'MP내역(안정)'!F:F,"Y"))&lt;0.001,ABS(H166-SUMIFS('MP내역(안정)'!G:G,'MP내역(안정)'!A:A,A166,'MP내역(안정)'!B:B,"&lt;&gt;합계"))&lt;0.001),"O","X"))</f>
        <v/>
      </c>
      <c r="R166" s="21" t="str">
        <f>IF(A166="","",IF(COUNTIFS('MP내역(안정)'!A:A,A166,'MP내역(안정)'!H:H,"X")=0,"O","X"))</f>
        <v/>
      </c>
      <c r="S166" s="20"/>
    </row>
    <row r="167" spans="12:19">
      <c r="L167" s="21" t="str">
        <f t="shared" si="4"/>
        <v/>
      </c>
      <c r="M167" s="21" t="str">
        <f t="shared" si="5"/>
        <v/>
      </c>
      <c r="N167" s="21" t="str">
        <f>IF(A167="","",IFERROR(IF(J167&lt;VLOOKUP(A167,'포트변경내역(중립)'!A:J,10,0),"O","X"),""))</f>
        <v/>
      </c>
      <c r="O167" s="21" t="str">
        <f>IF(A167="","",COUNTIFS('MP내역(안정)'!$A:$A,A167)-COUNTIFS('MP내역(안정)'!$A:$A,A167,'MP내역(안정)'!$B:$B,"현금")-COUNTIFS('MP내역(안정)'!$A:$A,A167,'MP내역(안정)'!$B:$B,"예수금")-COUNTIFS('MP내역(안정)'!$A:$A,A167,'MP내역(안정)'!$B:$B,"예탁금")-COUNTIFS('MP내역(안정)'!$A:$A,A167,'MP내역(안정)'!$B:$B,"합계"))</f>
        <v/>
      </c>
      <c r="P167" s="21" t="str">
        <f>IF(A167="","",IF(COUNTIFS('MP내역(안정)'!A:A,A167,'MP내역(안정)'!G:G,"&gt;"&amp;$F$2,'MP내역(안정)'!D:D,"&lt;&gt;"&amp;$H$2,'MP내역(안정)'!D:D,"&lt;&gt;"&amp;$I$2,'MP내역(안정)'!B:B,"&lt;&gt;현금",'MP내역(안정)'!B:B,"&lt;&gt;합계")=0,"O","X"))</f>
        <v/>
      </c>
      <c r="Q167" s="21" t="str">
        <f>IF(A167="","",IF(AND(ABS(I167-SUMIFS('MP내역(안정)'!G:G,'MP내역(안정)'!A:A,A167,'MP내역(안정)'!F:F,"Y"))&lt;0.001,ABS(H167-SUMIFS('MP내역(안정)'!G:G,'MP내역(안정)'!A:A,A167,'MP내역(안정)'!B:B,"&lt;&gt;합계"))&lt;0.001),"O","X"))</f>
        <v/>
      </c>
      <c r="R167" s="21" t="str">
        <f>IF(A167="","",IF(COUNTIFS('MP내역(안정)'!A:A,A167,'MP내역(안정)'!H:H,"X")=0,"O","X"))</f>
        <v/>
      </c>
      <c r="S167" s="20"/>
    </row>
    <row r="168" spans="12:19">
      <c r="L168" s="21" t="str">
        <f t="shared" si="4"/>
        <v/>
      </c>
      <c r="M168" s="21" t="str">
        <f t="shared" si="5"/>
        <v/>
      </c>
      <c r="N168" s="21" t="str">
        <f>IF(A168="","",IFERROR(IF(J168&lt;VLOOKUP(A168,'포트변경내역(중립)'!A:J,10,0),"O","X"),""))</f>
        <v/>
      </c>
      <c r="O168" s="21" t="str">
        <f>IF(A168="","",COUNTIFS('MP내역(안정)'!$A:$A,A168)-COUNTIFS('MP내역(안정)'!$A:$A,A168,'MP내역(안정)'!$B:$B,"현금")-COUNTIFS('MP내역(안정)'!$A:$A,A168,'MP내역(안정)'!$B:$B,"예수금")-COUNTIFS('MP내역(안정)'!$A:$A,A168,'MP내역(안정)'!$B:$B,"예탁금")-COUNTIFS('MP내역(안정)'!$A:$A,A168,'MP내역(안정)'!$B:$B,"합계"))</f>
        <v/>
      </c>
      <c r="P168" s="21" t="str">
        <f>IF(A168="","",IF(COUNTIFS('MP내역(안정)'!A:A,A168,'MP내역(안정)'!G:G,"&gt;"&amp;$F$2,'MP내역(안정)'!D:D,"&lt;&gt;"&amp;$H$2,'MP내역(안정)'!D:D,"&lt;&gt;"&amp;$I$2,'MP내역(안정)'!B:B,"&lt;&gt;현금",'MP내역(안정)'!B:B,"&lt;&gt;합계")=0,"O","X"))</f>
        <v/>
      </c>
      <c r="Q168" s="21" t="str">
        <f>IF(A168="","",IF(AND(ABS(I168-SUMIFS('MP내역(안정)'!G:G,'MP내역(안정)'!A:A,A168,'MP내역(안정)'!F:F,"Y"))&lt;0.001,ABS(H168-SUMIFS('MP내역(안정)'!G:G,'MP내역(안정)'!A:A,A168,'MP내역(안정)'!B:B,"&lt;&gt;합계"))&lt;0.001),"O","X"))</f>
        <v/>
      </c>
      <c r="R168" s="21" t="str">
        <f>IF(A168="","",IF(COUNTIFS('MP내역(안정)'!A:A,A168,'MP내역(안정)'!H:H,"X")=0,"O","X"))</f>
        <v/>
      </c>
      <c r="S168" s="20"/>
    </row>
    <row r="169" spans="12:19">
      <c r="L169" s="21" t="str">
        <f t="shared" si="4"/>
        <v/>
      </c>
      <c r="M169" s="21" t="str">
        <f t="shared" si="5"/>
        <v/>
      </c>
      <c r="N169" s="21" t="str">
        <f>IF(A169="","",IFERROR(IF(J169&lt;VLOOKUP(A169,'포트변경내역(중립)'!A:J,10,0),"O","X"),""))</f>
        <v/>
      </c>
      <c r="O169" s="21" t="str">
        <f>IF(A169="","",COUNTIFS('MP내역(안정)'!$A:$A,A169)-COUNTIFS('MP내역(안정)'!$A:$A,A169,'MP내역(안정)'!$B:$B,"현금")-COUNTIFS('MP내역(안정)'!$A:$A,A169,'MP내역(안정)'!$B:$B,"예수금")-COUNTIFS('MP내역(안정)'!$A:$A,A169,'MP내역(안정)'!$B:$B,"예탁금")-COUNTIFS('MP내역(안정)'!$A:$A,A169,'MP내역(안정)'!$B:$B,"합계"))</f>
        <v/>
      </c>
      <c r="P169" s="21" t="str">
        <f>IF(A169="","",IF(COUNTIFS('MP내역(안정)'!A:A,A169,'MP내역(안정)'!G:G,"&gt;"&amp;$F$2,'MP내역(안정)'!D:D,"&lt;&gt;"&amp;$H$2,'MP내역(안정)'!D:D,"&lt;&gt;"&amp;$I$2,'MP내역(안정)'!B:B,"&lt;&gt;현금",'MP내역(안정)'!B:B,"&lt;&gt;합계")=0,"O","X"))</f>
        <v/>
      </c>
      <c r="Q169" s="21" t="str">
        <f>IF(A169="","",IF(AND(ABS(I169-SUMIFS('MP내역(안정)'!G:G,'MP내역(안정)'!A:A,A169,'MP내역(안정)'!F:F,"Y"))&lt;0.001,ABS(H169-SUMIFS('MP내역(안정)'!G:G,'MP내역(안정)'!A:A,A169,'MP내역(안정)'!B:B,"&lt;&gt;합계"))&lt;0.001),"O","X"))</f>
        <v/>
      </c>
      <c r="R169" s="21" t="str">
        <f>IF(A169="","",IF(COUNTIFS('MP내역(안정)'!A:A,A169,'MP내역(안정)'!H:H,"X")=0,"O","X"))</f>
        <v/>
      </c>
      <c r="S169" s="20"/>
    </row>
    <row r="170" spans="12:19">
      <c r="L170" s="21" t="str">
        <f t="shared" si="4"/>
        <v/>
      </c>
      <c r="M170" s="21" t="str">
        <f t="shared" si="5"/>
        <v/>
      </c>
      <c r="N170" s="21" t="str">
        <f>IF(A170="","",IFERROR(IF(J170&lt;VLOOKUP(A170,'포트변경내역(중립)'!A:J,10,0),"O","X"),""))</f>
        <v/>
      </c>
      <c r="O170" s="21" t="str">
        <f>IF(A170="","",COUNTIFS('MP내역(안정)'!$A:$A,A170)-COUNTIFS('MP내역(안정)'!$A:$A,A170,'MP내역(안정)'!$B:$B,"현금")-COUNTIFS('MP내역(안정)'!$A:$A,A170,'MP내역(안정)'!$B:$B,"예수금")-COUNTIFS('MP내역(안정)'!$A:$A,A170,'MP내역(안정)'!$B:$B,"예탁금")-COUNTIFS('MP내역(안정)'!$A:$A,A170,'MP내역(안정)'!$B:$B,"합계"))</f>
        <v/>
      </c>
      <c r="P170" s="21" t="str">
        <f>IF(A170="","",IF(COUNTIFS('MP내역(안정)'!A:A,A170,'MP내역(안정)'!G:G,"&gt;"&amp;$F$2,'MP내역(안정)'!D:D,"&lt;&gt;"&amp;$H$2,'MP내역(안정)'!D:D,"&lt;&gt;"&amp;$I$2,'MP내역(안정)'!B:B,"&lt;&gt;현금",'MP내역(안정)'!B:B,"&lt;&gt;합계")=0,"O","X"))</f>
        <v/>
      </c>
      <c r="Q170" s="21" t="str">
        <f>IF(A170="","",IF(AND(ABS(I170-SUMIFS('MP내역(안정)'!G:G,'MP내역(안정)'!A:A,A170,'MP내역(안정)'!F:F,"Y"))&lt;0.001,ABS(H170-SUMIFS('MP내역(안정)'!G:G,'MP내역(안정)'!A:A,A170,'MP내역(안정)'!B:B,"&lt;&gt;합계"))&lt;0.001),"O","X"))</f>
        <v/>
      </c>
      <c r="R170" s="21" t="str">
        <f>IF(A170="","",IF(COUNTIFS('MP내역(안정)'!A:A,A170,'MP내역(안정)'!H:H,"X")=0,"O","X"))</f>
        <v/>
      </c>
      <c r="S170" s="20"/>
    </row>
    <row r="171" spans="12:19">
      <c r="L171" s="21" t="str">
        <f t="shared" si="4"/>
        <v/>
      </c>
      <c r="M171" s="21" t="str">
        <f t="shared" si="5"/>
        <v/>
      </c>
      <c r="N171" s="21" t="str">
        <f>IF(A171="","",IFERROR(IF(J171&lt;VLOOKUP(A171,'포트변경내역(중립)'!A:J,10,0),"O","X"),""))</f>
        <v/>
      </c>
      <c r="O171" s="21" t="str">
        <f>IF(A171="","",COUNTIFS('MP내역(안정)'!$A:$A,A171)-COUNTIFS('MP내역(안정)'!$A:$A,A171,'MP내역(안정)'!$B:$B,"현금")-COUNTIFS('MP내역(안정)'!$A:$A,A171,'MP내역(안정)'!$B:$B,"예수금")-COUNTIFS('MP내역(안정)'!$A:$A,A171,'MP내역(안정)'!$B:$B,"예탁금")-COUNTIFS('MP내역(안정)'!$A:$A,A171,'MP내역(안정)'!$B:$B,"합계"))</f>
        <v/>
      </c>
      <c r="P171" s="21" t="str">
        <f>IF(A171="","",IF(COUNTIFS('MP내역(안정)'!A:A,A171,'MP내역(안정)'!G:G,"&gt;"&amp;$F$2,'MP내역(안정)'!D:D,"&lt;&gt;"&amp;$H$2,'MP내역(안정)'!D:D,"&lt;&gt;"&amp;$I$2,'MP내역(안정)'!B:B,"&lt;&gt;현금",'MP내역(안정)'!B:B,"&lt;&gt;합계")=0,"O","X"))</f>
        <v/>
      </c>
      <c r="Q171" s="21" t="str">
        <f>IF(A171="","",IF(AND(ABS(I171-SUMIFS('MP내역(안정)'!G:G,'MP내역(안정)'!A:A,A171,'MP내역(안정)'!F:F,"Y"))&lt;0.001,ABS(H171-SUMIFS('MP내역(안정)'!G:G,'MP내역(안정)'!A:A,A171,'MP내역(안정)'!B:B,"&lt;&gt;합계"))&lt;0.001),"O","X"))</f>
        <v/>
      </c>
      <c r="R171" s="21" t="str">
        <f>IF(A171="","",IF(COUNTIFS('MP내역(안정)'!A:A,A171,'MP내역(안정)'!H:H,"X")=0,"O","X"))</f>
        <v/>
      </c>
      <c r="S171" s="20"/>
    </row>
    <row r="172" spans="12:19">
      <c r="L172" s="21" t="str">
        <f t="shared" si="4"/>
        <v/>
      </c>
      <c r="M172" s="21" t="str">
        <f t="shared" si="5"/>
        <v/>
      </c>
      <c r="N172" s="21" t="str">
        <f>IF(A172="","",IFERROR(IF(J172&lt;VLOOKUP(A172,'포트변경내역(중립)'!A:J,10,0),"O","X"),""))</f>
        <v/>
      </c>
      <c r="O172" s="21" t="str">
        <f>IF(A172="","",COUNTIFS('MP내역(안정)'!$A:$A,A172)-COUNTIFS('MP내역(안정)'!$A:$A,A172,'MP내역(안정)'!$B:$B,"현금")-COUNTIFS('MP내역(안정)'!$A:$A,A172,'MP내역(안정)'!$B:$B,"예수금")-COUNTIFS('MP내역(안정)'!$A:$A,A172,'MP내역(안정)'!$B:$B,"예탁금")-COUNTIFS('MP내역(안정)'!$A:$A,A172,'MP내역(안정)'!$B:$B,"합계"))</f>
        <v/>
      </c>
      <c r="P172" s="21" t="str">
        <f>IF(A172="","",IF(COUNTIFS('MP내역(안정)'!A:A,A172,'MP내역(안정)'!G:G,"&gt;"&amp;$F$2,'MP내역(안정)'!D:D,"&lt;&gt;"&amp;$H$2,'MP내역(안정)'!D:D,"&lt;&gt;"&amp;$I$2,'MP내역(안정)'!B:B,"&lt;&gt;현금",'MP내역(안정)'!B:B,"&lt;&gt;합계")=0,"O","X"))</f>
        <v/>
      </c>
      <c r="Q172" s="21" t="str">
        <f>IF(A172="","",IF(AND(ABS(I172-SUMIFS('MP내역(안정)'!G:G,'MP내역(안정)'!A:A,A172,'MP내역(안정)'!F:F,"Y"))&lt;0.001,ABS(H172-SUMIFS('MP내역(안정)'!G:G,'MP내역(안정)'!A:A,A172,'MP내역(안정)'!B:B,"&lt;&gt;합계"))&lt;0.001),"O","X"))</f>
        <v/>
      </c>
      <c r="R172" s="21" t="str">
        <f>IF(A172="","",IF(COUNTIFS('MP내역(안정)'!A:A,A172,'MP내역(안정)'!H:H,"X")=0,"O","X"))</f>
        <v/>
      </c>
      <c r="S172" s="20"/>
    </row>
    <row r="173" spans="12:19">
      <c r="L173" s="21" t="str">
        <f t="shared" si="4"/>
        <v/>
      </c>
      <c r="M173" s="21" t="str">
        <f t="shared" si="5"/>
        <v/>
      </c>
      <c r="N173" s="21" t="str">
        <f>IF(A173="","",IFERROR(IF(J173&lt;VLOOKUP(A173,'포트변경내역(중립)'!A:J,10,0),"O","X"),""))</f>
        <v/>
      </c>
      <c r="O173" s="21" t="str">
        <f>IF(A173="","",COUNTIFS('MP내역(안정)'!$A:$A,A173)-COUNTIFS('MP내역(안정)'!$A:$A,A173,'MP내역(안정)'!$B:$B,"현금")-COUNTIFS('MP내역(안정)'!$A:$A,A173,'MP내역(안정)'!$B:$B,"예수금")-COUNTIFS('MP내역(안정)'!$A:$A,A173,'MP내역(안정)'!$B:$B,"예탁금")-COUNTIFS('MP내역(안정)'!$A:$A,A173,'MP내역(안정)'!$B:$B,"합계"))</f>
        <v/>
      </c>
      <c r="P173" s="21" t="str">
        <f>IF(A173="","",IF(COUNTIFS('MP내역(안정)'!A:A,A173,'MP내역(안정)'!G:G,"&gt;"&amp;$F$2,'MP내역(안정)'!D:D,"&lt;&gt;"&amp;$H$2,'MP내역(안정)'!D:D,"&lt;&gt;"&amp;$I$2,'MP내역(안정)'!B:B,"&lt;&gt;현금",'MP내역(안정)'!B:B,"&lt;&gt;합계")=0,"O","X"))</f>
        <v/>
      </c>
      <c r="Q173" s="21" t="str">
        <f>IF(A173="","",IF(AND(ABS(I173-SUMIFS('MP내역(안정)'!G:G,'MP내역(안정)'!A:A,A173,'MP내역(안정)'!F:F,"Y"))&lt;0.001,ABS(H173-SUMIFS('MP내역(안정)'!G:G,'MP내역(안정)'!A:A,A173,'MP내역(안정)'!B:B,"&lt;&gt;합계"))&lt;0.001),"O","X"))</f>
        <v/>
      </c>
      <c r="R173" s="21" t="str">
        <f>IF(A173="","",IF(COUNTIFS('MP내역(안정)'!A:A,A173,'MP내역(안정)'!H:H,"X")=0,"O","X"))</f>
        <v/>
      </c>
      <c r="S173" s="20"/>
    </row>
    <row r="174" spans="12:19">
      <c r="L174" s="21" t="str">
        <f t="shared" si="4"/>
        <v/>
      </c>
      <c r="M174" s="21" t="str">
        <f t="shared" si="5"/>
        <v/>
      </c>
      <c r="N174" s="21" t="str">
        <f>IF(A174="","",IFERROR(IF(J174&lt;VLOOKUP(A174,'포트변경내역(중립)'!A:J,10,0),"O","X"),""))</f>
        <v/>
      </c>
      <c r="O174" s="21" t="str">
        <f>IF(A174="","",COUNTIFS('MP내역(안정)'!$A:$A,A174)-COUNTIFS('MP내역(안정)'!$A:$A,A174,'MP내역(안정)'!$B:$B,"현금")-COUNTIFS('MP내역(안정)'!$A:$A,A174,'MP내역(안정)'!$B:$B,"예수금")-COUNTIFS('MP내역(안정)'!$A:$A,A174,'MP내역(안정)'!$B:$B,"예탁금")-COUNTIFS('MP내역(안정)'!$A:$A,A174,'MP내역(안정)'!$B:$B,"합계"))</f>
        <v/>
      </c>
      <c r="P174" s="21" t="str">
        <f>IF(A174="","",IF(COUNTIFS('MP내역(안정)'!A:A,A174,'MP내역(안정)'!G:G,"&gt;"&amp;$F$2,'MP내역(안정)'!D:D,"&lt;&gt;"&amp;$H$2,'MP내역(안정)'!D:D,"&lt;&gt;"&amp;$I$2,'MP내역(안정)'!B:B,"&lt;&gt;현금",'MP내역(안정)'!B:B,"&lt;&gt;합계")=0,"O","X"))</f>
        <v/>
      </c>
      <c r="Q174" s="21" t="str">
        <f>IF(A174="","",IF(AND(ABS(I174-SUMIFS('MP내역(안정)'!G:G,'MP내역(안정)'!A:A,A174,'MP내역(안정)'!F:F,"Y"))&lt;0.001,ABS(H174-SUMIFS('MP내역(안정)'!G:G,'MP내역(안정)'!A:A,A174,'MP내역(안정)'!B:B,"&lt;&gt;합계"))&lt;0.001),"O","X"))</f>
        <v/>
      </c>
      <c r="R174" s="21" t="str">
        <f>IF(A174="","",IF(COUNTIFS('MP내역(안정)'!A:A,A174,'MP내역(안정)'!H:H,"X")=0,"O","X"))</f>
        <v/>
      </c>
      <c r="S174" s="20"/>
    </row>
    <row r="175" spans="12:19">
      <c r="L175" s="21" t="str">
        <f t="shared" si="4"/>
        <v/>
      </c>
      <c r="M175" s="21" t="str">
        <f t="shared" si="5"/>
        <v/>
      </c>
      <c r="N175" s="21" t="str">
        <f>IF(A175="","",IFERROR(IF(J175&lt;VLOOKUP(A175,'포트변경내역(중립)'!A:J,10,0),"O","X"),""))</f>
        <v/>
      </c>
      <c r="O175" s="21" t="str">
        <f>IF(A175="","",COUNTIFS('MP내역(안정)'!$A:$A,A175)-COUNTIFS('MP내역(안정)'!$A:$A,A175,'MP내역(안정)'!$B:$B,"현금")-COUNTIFS('MP내역(안정)'!$A:$A,A175,'MP내역(안정)'!$B:$B,"예수금")-COUNTIFS('MP내역(안정)'!$A:$A,A175,'MP내역(안정)'!$B:$B,"예탁금")-COUNTIFS('MP내역(안정)'!$A:$A,A175,'MP내역(안정)'!$B:$B,"합계"))</f>
        <v/>
      </c>
      <c r="P175" s="21" t="str">
        <f>IF(A175="","",IF(COUNTIFS('MP내역(안정)'!A:A,A175,'MP내역(안정)'!G:G,"&gt;"&amp;$F$2,'MP내역(안정)'!D:D,"&lt;&gt;"&amp;$H$2,'MP내역(안정)'!D:D,"&lt;&gt;"&amp;$I$2,'MP내역(안정)'!B:B,"&lt;&gt;현금",'MP내역(안정)'!B:B,"&lt;&gt;합계")=0,"O","X"))</f>
        <v/>
      </c>
      <c r="Q175" s="21" t="str">
        <f>IF(A175="","",IF(AND(ABS(I175-SUMIFS('MP내역(안정)'!G:G,'MP내역(안정)'!A:A,A175,'MP내역(안정)'!F:F,"Y"))&lt;0.001,ABS(H175-SUMIFS('MP내역(안정)'!G:G,'MP내역(안정)'!A:A,A175,'MP내역(안정)'!B:B,"&lt;&gt;합계"))&lt;0.001),"O","X"))</f>
        <v/>
      </c>
      <c r="R175" s="21" t="str">
        <f>IF(A175="","",IF(COUNTIFS('MP내역(안정)'!A:A,A175,'MP내역(안정)'!H:H,"X")=0,"O","X"))</f>
        <v/>
      </c>
      <c r="S175" s="20"/>
    </row>
    <row r="176" spans="12:19">
      <c r="L176" s="21" t="str">
        <f t="shared" si="4"/>
        <v/>
      </c>
      <c r="M176" s="21" t="str">
        <f t="shared" si="5"/>
        <v/>
      </c>
      <c r="N176" s="21" t="str">
        <f>IF(A176="","",IFERROR(IF(J176&lt;VLOOKUP(A176,'포트변경내역(중립)'!A:J,10,0),"O","X"),""))</f>
        <v/>
      </c>
      <c r="O176" s="21" t="str">
        <f>IF(A176="","",COUNTIFS('MP내역(안정)'!$A:$A,A176)-COUNTIFS('MP내역(안정)'!$A:$A,A176,'MP내역(안정)'!$B:$B,"현금")-COUNTIFS('MP내역(안정)'!$A:$A,A176,'MP내역(안정)'!$B:$B,"예수금")-COUNTIFS('MP내역(안정)'!$A:$A,A176,'MP내역(안정)'!$B:$B,"예탁금")-COUNTIFS('MP내역(안정)'!$A:$A,A176,'MP내역(안정)'!$B:$B,"합계"))</f>
        <v/>
      </c>
      <c r="P176" s="21" t="str">
        <f>IF(A176="","",IF(COUNTIFS('MP내역(안정)'!A:A,A176,'MP내역(안정)'!G:G,"&gt;"&amp;$F$2,'MP내역(안정)'!D:D,"&lt;&gt;"&amp;$H$2,'MP내역(안정)'!D:D,"&lt;&gt;"&amp;$I$2,'MP내역(안정)'!B:B,"&lt;&gt;현금",'MP내역(안정)'!B:B,"&lt;&gt;합계")=0,"O","X"))</f>
        <v/>
      </c>
      <c r="Q176" s="21" t="str">
        <f>IF(A176="","",IF(AND(ABS(I176-SUMIFS('MP내역(안정)'!G:G,'MP내역(안정)'!A:A,A176,'MP내역(안정)'!F:F,"Y"))&lt;0.001,ABS(H176-SUMIFS('MP내역(안정)'!G:G,'MP내역(안정)'!A:A,A176,'MP내역(안정)'!B:B,"&lt;&gt;합계"))&lt;0.001),"O","X"))</f>
        <v/>
      </c>
      <c r="R176" s="21" t="str">
        <f>IF(A176="","",IF(COUNTIFS('MP내역(안정)'!A:A,A176,'MP내역(안정)'!H:H,"X")=0,"O","X"))</f>
        <v/>
      </c>
      <c r="S176" s="20"/>
    </row>
    <row r="177" spans="12:19">
      <c r="L177" s="21" t="str">
        <f t="shared" si="4"/>
        <v/>
      </c>
      <c r="M177" s="21" t="str">
        <f t="shared" si="5"/>
        <v/>
      </c>
      <c r="N177" s="21" t="str">
        <f>IF(A177="","",IFERROR(IF(J177&lt;VLOOKUP(A177,'포트변경내역(중립)'!A:J,10,0),"O","X"),""))</f>
        <v/>
      </c>
      <c r="O177" s="21" t="str">
        <f>IF(A177="","",COUNTIFS('MP내역(안정)'!$A:$A,A177)-COUNTIFS('MP내역(안정)'!$A:$A,A177,'MP내역(안정)'!$B:$B,"현금")-COUNTIFS('MP내역(안정)'!$A:$A,A177,'MP내역(안정)'!$B:$B,"예수금")-COUNTIFS('MP내역(안정)'!$A:$A,A177,'MP내역(안정)'!$B:$B,"예탁금")-COUNTIFS('MP내역(안정)'!$A:$A,A177,'MP내역(안정)'!$B:$B,"합계"))</f>
        <v/>
      </c>
      <c r="P177" s="21" t="str">
        <f>IF(A177="","",IF(COUNTIFS('MP내역(안정)'!A:A,A177,'MP내역(안정)'!G:G,"&gt;"&amp;$F$2,'MP내역(안정)'!D:D,"&lt;&gt;"&amp;$H$2,'MP내역(안정)'!D:D,"&lt;&gt;"&amp;$I$2,'MP내역(안정)'!B:B,"&lt;&gt;현금",'MP내역(안정)'!B:B,"&lt;&gt;합계")=0,"O","X"))</f>
        <v/>
      </c>
      <c r="Q177" s="21" t="str">
        <f>IF(A177="","",IF(AND(ABS(I177-SUMIFS('MP내역(안정)'!G:G,'MP내역(안정)'!A:A,A177,'MP내역(안정)'!F:F,"Y"))&lt;0.001,ABS(H177-SUMIFS('MP내역(안정)'!G:G,'MP내역(안정)'!A:A,A177,'MP내역(안정)'!B:B,"&lt;&gt;합계"))&lt;0.001),"O","X"))</f>
        <v/>
      </c>
      <c r="R177" s="21" t="str">
        <f>IF(A177="","",IF(COUNTIFS('MP내역(안정)'!A:A,A177,'MP내역(안정)'!H:H,"X")=0,"O","X"))</f>
        <v/>
      </c>
      <c r="S177" s="20"/>
    </row>
    <row r="178" spans="12:19">
      <c r="L178" s="21" t="str">
        <f t="shared" si="4"/>
        <v/>
      </c>
      <c r="M178" s="21" t="str">
        <f t="shared" si="5"/>
        <v/>
      </c>
      <c r="N178" s="21" t="str">
        <f>IF(A178="","",IFERROR(IF(J178&lt;VLOOKUP(A178,'포트변경내역(중립)'!A:J,10,0),"O","X"),""))</f>
        <v/>
      </c>
      <c r="O178" s="21" t="str">
        <f>IF(A178="","",COUNTIFS('MP내역(안정)'!$A:$A,A178)-COUNTIFS('MP내역(안정)'!$A:$A,A178,'MP내역(안정)'!$B:$B,"현금")-COUNTIFS('MP내역(안정)'!$A:$A,A178,'MP내역(안정)'!$B:$B,"예수금")-COUNTIFS('MP내역(안정)'!$A:$A,A178,'MP내역(안정)'!$B:$B,"예탁금")-COUNTIFS('MP내역(안정)'!$A:$A,A178,'MP내역(안정)'!$B:$B,"합계"))</f>
        <v/>
      </c>
      <c r="P178" s="21" t="str">
        <f>IF(A178="","",IF(COUNTIFS('MP내역(안정)'!A:A,A178,'MP내역(안정)'!G:G,"&gt;"&amp;$F$2,'MP내역(안정)'!D:D,"&lt;&gt;"&amp;$H$2,'MP내역(안정)'!D:D,"&lt;&gt;"&amp;$I$2,'MP내역(안정)'!B:B,"&lt;&gt;현금",'MP내역(안정)'!B:B,"&lt;&gt;합계")=0,"O","X"))</f>
        <v/>
      </c>
      <c r="Q178" s="21" t="str">
        <f>IF(A178="","",IF(AND(ABS(I178-SUMIFS('MP내역(안정)'!G:G,'MP내역(안정)'!A:A,A178,'MP내역(안정)'!F:F,"Y"))&lt;0.001,ABS(H178-SUMIFS('MP내역(안정)'!G:G,'MP내역(안정)'!A:A,A178,'MP내역(안정)'!B:B,"&lt;&gt;합계"))&lt;0.001),"O","X"))</f>
        <v/>
      </c>
      <c r="R178" s="21" t="str">
        <f>IF(A178="","",IF(COUNTIFS('MP내역(안정)'!A:A,A178,'MP내역(안정)'!H:H,"X")=0,"O","X"))</f>
        <v/>
      </c>
      <c r="S178" s="20"/>
    </row>
    <row r="179" spans="12:19">
      <c r="L179" s="21" t="str">
        <f t="shared" si="4"/>
        <v/>
      </c>
      <c r="M179" s="21" t="str">
        <f t="shared" si="5"/>
        <v/>
      </c>
      <c r="N179" s="21" t="str">
        <f>IF(A179="","",IFERROR(IF(J179&lt;VLOOKUP(A179,'포트변경내역(중립)'!A:J,10,0),"O","X"),""))</f>
        <v/>
      </c>
      <c r="O179" s="21" t="str">
        <f>IF(A179="","",COUNTIFS('MP내역(안정)'!$A:$A,A179)-COUNTIFS('MP내역(안정)'!$A:$A,A179,'MP내역(안정)'!$B:$B,"현금")-COUNTIFS('MP내역(안정)'!$A:$A,A179,'MP내역(안정)'!$B:$B,"예수금")-COUNTIFS('MP내역(안정)'!$A:$A,A179,'MP내역(안정)'!$B:$B,"예탁금")-COUNTIFS('MP내역(안정)'!$A:$A,A179,'MP내역(안정)'!$B:$B,"합계"))</f>
        <v/>
      </c>
      <c r="P179" s="21" t="str">
        <f>IF(A179="","",IF(COUNTIFS('MP내역(안정)'!A:A,A179,'MP내역(안정)'!G:G,"&gt;"&amp;$F$2,'MP내역(안정)'!D:D,"&lt;&gt;"&amp;$H$2,'MP내역(안정)'!D:D,"&lt;&gt;"&amp;$I$2,'MP내역(안정)'!B:B,"&lt;&gt;현금",'MP내역(안정)'!B:B,"&lt;&gt;합계")=0,"O","X"))</f>
        <v/>
      </c>
      <c r="Q179" s="21" t="str">
        <f>IF(A179="","",IF(AND(ABS(I179-SUMIFS('MP내역(안정)'!G:G,'MP내역(안정)'!A:A,A179,'MP내역(안정)'!F:F,"Y"))&lt;0.001,ABS(H179-SUMIFS('MP내역(안정)'!G:G,'MP내역(안정)'!A:A,A179,'MP내역(안정)'!B:B,"&lt;&gt;합계"))&lt;0.001),"O","X"))</f>
        <v/>
      </c>
      <c r="R179" s="21" t="str">
        <f>IF(A179="","",IF(COUNTIFS('MP내역(안정)'!A:A,A179,'MP내역(안정)'!H:H,"X")=0,"O","X"))</f>
        <v/>
      </c>
      <c r="S179" s="20"/>
    </row>
    <row r="180" spans="12:19">
      <c r="L180" s="21" t="str">
        <f t="shared" si="4"/>
        <v/>
      </c>
      <c r="M180" s="21" t="str">
        <f t="shared" si="5"/>
        <v/>
      </c>
      <c r="N180" s="21" t="str">
        <f>IF(A180="","",IFERROR(IF(J180&lt;VLOOKUP(A180,'포트변경내역(중립)'!A:J,10,0),"O","X"),""))</f>
        <v/>
      </c>
      <c r="O180" s="21" t="str">
        <f>IF(A180="","",COUNTIFS('MP내역(안정)'!$A:$A,A180)-COUNTIFS('MP내역(안정)'!$A:$A,A180,'MP내역(안정)'!$B:$B,"현금")-COUNTIFS('MP내역(안정)'!$A:$A,A180,'MP내역(안정)'!$B:$B,"예수금")-COUNTIFS('MP내역(안정)'!$A:$A,A180,'MP내역(안정)'!$B:$B,"예탁금")-COUNTIFS('MP내역(안정)'!$A:$A,A180,'MP내역(안정)'!$B:$B,"합계"))</f>
        <v/>
      </c>
      <c r="P180" s="21" t="str">
        <f>IF(A180="","",IF(COUNTIFS('MP내역(안정)'!A:A,A180,'MP내역(안정)'!G:G,"&gt;"&amp;$F$2,'MP내역(안정)'!D:D,"&lt;&gt;"&amp;$H$2,'MP내역(안정)'!D:D,"&lt;&gt;"&amp;$I$2,'MP내역(안정)'!B:B,"&lt;&gt;현금",'MP내역(안정)'!B:B,"&lt;&gt;합계")=0,"O","X"))</f>
        <v/>
      </c>
      <c r="Q180" s="21" t="str">
        <f>IF(A180="","",IF(AND(ABS(I180-SUMIFS('MP내역(안정)'!G:G,'MP내역(안정)'!A:A,A180,'MP내역(안정)'!F:F,"Y"))&lt;0.001,ABS(H180-SUMIFS('MP내역(안정)'!G:G,'MP내역(안정)'!A:A,A180,'MP내역(안정)'!B:B,"&lt;&gt;합계"))&lt;0.001),"O","X"))</f>
        <v/>
      </c>
      <c r="R180" s="21" t="str">
        <f>IF(A180="","",IF(COUNTIFS('MP내역(안정)'!A:A,A180,'MP내역(안정)'!H:H,"X")=0,"O","X"))</f>
        <v/>
      </c>
      <c r="S180" s="20"/>
    </row>
    <row r="181" spans="12:19">
      <c r="L181" s="21" t="str">
        <f t="shared" si="4"/>
        <v/>
      </c>
      <c r="M181" s="21" t="str">
        <f t="shared" si="5"/>
        <v/>
      </c>
      <c r="N181" s="21" t="str">
        <f>IF(A181="","",IFERROR(IF(J181&lt;VLOOKUP(A181,'포트변경내역(중립)'!A:J,10,0),"O","X"),""))</f>
        <v/>
      </c>
      <c r="O181" s="21" t="str">
        <f>IF(A181="","",COUNTIFS('MP내역(안정)'!$A:$A,A181)-COUNTIFS('MP내역(안정)'!$A:$A,A181,'MP내역(안정)'!$B:$B,"현금")-COUNTIFS('MP내역(안정)'!$A:$A,A181,'MP내역(안정)'!$B:$B,"예수금")-COUNTIFS('MP내역(안정)'!$A:$A,A181,'MP내역(안정)'!$B:$B,"예탁금")-COUNTIFS('MP내역(안정)'!$A:$A,A181,'MP내역(안정)'!$B:$B,"합계"))</f>
        <v/>
      </c>
      <c r="P181" s="21" t="str">
        <f>IF(A181="","",IF(COUNTIFS('MP내역(안정)'!A:A,A181,'MP내역(안정)'!G:G,"&gt;"&amp;$F$2,'MP내역(안정)'!D:D,"&lt;&gt;"&amp;$H$2,'MP내역(안정)'!D:D,"&lt;&gt;"&amp;$I$2,'MP내역(안정)'!B:B,"&lt;&gt;현금",'MP내역(안정)'!B:B,"&lt;&gt;합계")=0,"O","X"))</f>
        <v/>
      </c>
      <c r="Q181" s="21" t="str">
        <f>IF(A181="","",IF(AND(ABS(I181-SUMIFS('MP내역(안정)'!G:G,'MP내역(안정)'!A:A,A181,'MP내역(안정)'!F:F,"Y"))&lt;0.001,ABS(H181-SUMIFS('MP내역(안정)'!G:G,'MP내역(안정)'!A:A,A181,'MP내역(안정)'!B:B,"&lt;&gt;합계"))&lt;0.001),"O","X"))</f>
        <v/>
      </c>
      <c r="R181" s="21" t="str">
        <f>IF(A181="","",IF(COUNTIFS('MP내역(안정)'!A:A,A181,'MP내역(안정)'!H:H,"X")=0,"O","X"))</f>
        <v/>
      </c>
      <c r="S181" s="20"/>
    </row>
    <row r="182" spans="12:19">
      <c r="L182" s="21" t="str">
        <f t="shared" si="4"/>
        <v/>
      </c>
      <c r="M182" s="21" t="str">
        <f t="shared" si="5"/>
        <v/>
      </c>
      <c r="N182" s="21" t="str">
        <f>IF(A182="","",IFERROR(IF(J182&lt;VLOOKUP(A182,'포트변경내역(중립)'!A:J,10,0),"O","X"),""))</f>
        <v/>
      </c>
      <c r="O182" s="21" t="str">
        <f>IF(A182="","",COUNTIFS('MP내역(안정)'!$A:$A,A182)-COUNTIFS('MP내역(안정)'!$A:$A,A182,'MP내역(안정)'!$B:$B,"현금")-COUNTIFS('MP내역(안정)'!$A:$A,A182,'MP내역(안정)'!$B:$B,"예수금")-COUNTIFS('MP내역(안정)'!$A:$A,A182,'MP내역(안정)'!$B:$B,"예탁금")-COUNTIFS('MP내역(안정)'!$A:$A,A182,'MP내역(안정)'!$B:$B,"합계"))</f>
        <v/>
      </c>
      <c r="P182" s="21" t="str">
        <f>IF(A182="","",IF(COUNTIFS('MP내역(안정)'!A:A,A182,'MP내역(안정)'!G:G,"&gt;"&amp;$F$2,'MP내역(안정)'!D:D,"&lt;&gt;"&amp;$H$2,'MP내역(안정)'!D:D,"&lt;&gt;"&amp;$I$2,'MP내역(안정)'!B:B,"&lt;&gt;현금",'MP내역(안정)'!B:B,"&lt;&gt;합계")=0,"O","X"))</f>
        <v/>
      </c>
      <c r="Q182" s="21" t="str">
        <f>IF(A182="","",IF(AND(ABS(I182-SUMIFS('MP내역(안정)'!G:G,'MP내역(안정)'!A:A,A182,'MP내역(안정)'!F:F,"Y"))&lt;0.001,ABS(H182-SUMIFS('MP내역(안정)'!G:G,'MP내역(안정)'!A:A,A182,'MP내역(안정)'!B:B,"&lt;&gt;합계"))&lt;0.001),"O","X"))</f>
        <v/>
      </c>
      <c r="R182" s="21" t="str">
        <f>IF(A182="","",IF(COUNTIFS('MP내역(안정)'!A:A,A182,'MP내역(안정)'!H:H,"X")=0,"O","X"))</f>
        <v/>
      </c>
      <c r="S182" s="20"/>
    </row>
    <row r="183" spans="12:19">
      <c r="L183" s="21" t="str">
        <f t="shared" si="4"/>
        <v/>
      </c>
      <c r="M183" s="21" t="str">
        <f t="shared" si="5"/>
        <v/>
      </c>
      <c r="N183" s="21" t="str">
        <f>IF(A183="","",IFERROR(IF(J183&lt;VLOOKUP(A183,'포트변경내역(중립)'!A:J,10,0),"O","X"),""))</f>
        <v/>
      </c>
      <c r="O183" s="21" t="str">
        <f>IF(A183="","",COUNTIFS('MP내역(안정)'!$A:$A,A183)-COUNTIFS('MP내역(안정)'!$A:$A,A183,'MP내역(안정)'!$B:$B,"현금")-COUNTIFS('MP내역(안정)'!$A:$A,A183,'MP내역(안정)'!$B:$B,"예수금")-COUNTIFS('MP내역(안정)'!$A:$A,A183,'MP내역(안정)'!$B:$B,"예탁금")-COUNTIFS('MP내역(안정)'!$A:$A,A183,'MP내역(안정)'!$B:$B,"합계"))</f>
        <v/>
      </c>
      <c r="P183" s="21" t="str">
        <f>IF(A183="","",IF(COUNTIFS('MP내역(안정)'!A:A,A183,'MP내역(안정)'!G:G,"&gt;"&amp;$F$2,'MP내역(안정)'!D:D,"&lt;&gt;"&amp;$H$2,'MP내역(안정)'!D:D,"&lt;&gt;"&amp;$I$2,'MP내역(안정)'!B:B,"&lt;&gt;현금",'MP내역(안정)'!B:B,"&lt;&gt;합계")=0,"O","X"))</f>
        <v/>
      </c>
      <c r="Q183" s="21" t="str">
        <f>IF(A183="","",IF(AND(ABS(I183-SUMIFS('MP내역(안정)'!G:G,'MP내역(안정)'!A:A,A183,'MP내역(안정)'!F:F,"Y"))&lt;0.001,ABS(H183-SUMIFS('MP내역(안정)'!G:G,'MP내역(안정)'!A:A,A183,'MP내역(안정)'!B:B,"&lt;&gt;합계"))&lt;0.001),"O","X"))</f>
        <v/>
      </c>
      <c r="R183" s="21" t="str">
        <f>IF(A183="","",IF(COUNTIFS('MP내역(안정)'!A:A,A183,'MP내역(안정)'!H:H,"X")=0,"O","X"))</f>
        <v/>
      </c>
      <c r="S183" s="20"/>
    </row>
    <row r="184" spans="12:19">
      <c r="L184" s="21" t="str">
        <f t="shared" si="4"/>
        <v/>
      </c>
      <c r="M184" s="21" t="str">
        <f t="shared" si="5"/>
        <v/>
      </c>
      <c r="N184" s="21" t="str">
        <f>IF(A184="","",IFERROR(IF(J184&lt;VLOOKUP(A184,'포트변경내역(중립)'!A:J,10,0),"O","X"),""))</f>
        <v/>
      </c>
      <c r="O184" s="21" t="str">
        <f>IF(A184="","",COUNTIFS('MP내역(안정)'!$A:$A,A184)-COUNTIFS('MP내역(안정)'!$A:$A,A184,'MP내역(안정)'!$B:$B,"현금")-COUNTIFS('MP내역(안정)'!$A:$A,A184,'MP내역(안정)'!$B:$B,"예수금")-COUNTIFS('MP내역(안정)'!$A:$A,A184,'MP내역(안정)'!$B:$B,"예탁금")-COUNTIFS('MP내역(안정)'!$A:$A,A184,'MP내역(안정)'!$B:$B,"합계"))</f>
        <v/>
      </c>
      <c r="P184" s="21" t="str">
        <f>IF(A184="","",IF(COUNTIFS('MP내역(안정)'!A:A,A184,'MP내역(안정)'!G:G,"&gt;"&amp;$F$2,'MP내역(안정)'!D:D,"&lt;&gt;"&amp;$H$2,'MP내역(안정)'!D:D,"&lt;&gt;"&amp;$I$2,'MP내역(안정)'!B:B,"&lt;&gt;현금",'MP내역(안정)'!B:B,"&lt;&gt;합계")=0,"O","X"))</f>
        <v/>
      </c>
      <c r="Q184" s="21" t="str">
        <f>IF(A184="","",IF(AND(ABS(I184-SUMIFS('MP내역(안정)'!G:G,'MP내역(안정)'!A:A,A184,'MP내역(안정)'!F:F,"Y"))&lt;0.001,ABS(H184-SUMIFS('MP내역(안정)'!G:G,'MP내역(안정)'!A:A,A184,'MP내역(안정)'!B:B,"&lt;&gt;합계"))&lt;0.001),"O","X"))</f>
        <v/>
      </c>
      <c r="R184" s="21" t="str">
        <f>IF(A184="","",IF(COUNTIFS('MP내역(안정)'!A:A,A184,'MP내역(안정)'!H:H,"X")=0,"O","X"))</f>
        <v/>
      </c>
      <c r="S184" s="20"/>
    </row>
    <row r="185" spans="12:19">
      <c r="L185" s="21" t="str">
        <f t="shared" si="4"/>
        <v/>
      </c>
      <c r="M185" s="21" t="str">
        <f t="shared" si="5"/>
        <v/>
      </c>
      <c r="N185" s="21" t="str">
        <f>IF(A185="","",IFERROR(IF(J185&lt;VLOOKUP(A185,'포트변경내역(중립)'!A:J,10,0),"O","X"),""))</f>
        <v/>
      </c>
      <c r="O185" s="21" t="str">
        <f>IF(A185="","",COUNTIFS('MP내역(안정)'!$A:$A,A185)-COUNTIFS('MP내역(안정)'!$A:$A,A185,'MP내역(안정)'!$B:$B,"현금")-COUNTIFS('MP내역(안정)'!$A:$A,A185,'MP내역(안정)'!$B:$B,"예수금")-COUNTIFS('MP내역(안정)'!$A:$A,A185,'MP내역(안정)'!$B:$B,"예탁금")-COUNTIFS('MP내역(안정)'!$A:$A,A185,'MP내역(안정)'!$B:$B,"합계"))</f>
        <v/>
      </c>
      <c r="P185" s="21" t="str">
        <f>IF(A185="","",IF(COUNTIFS('MP내역(안정)'!A:A,A185,'MP내역(안정)'!G:G,"&gt;"&amp;$F$2,'MP내역(안정)'!D:D,"&lt;&gt;"&amp;$H$2,'MP내역(안정)'!D:D,"&lt;&gt;"&amp;$I$2,'MP내역(안정)'!B:B,"&lt;&gt;현금",'MP내역(안정)'!B:B,"&lt;&gt;합계")=0,"O","X"))</f>
        <v/>
      </c>
      <c r="Q185" s="21" t="str">
        <f>IF(A185="","",IF(AND(ABS(I185-SUMIFS('MP내역(안정)'!G:G,'MP내역(안정)'!A:A,A185,'MP내역(안정)'!F:F,"Y"))&lt;0.001,ABS(H185-SUMIFS('MP내역(안정)'!G:G,'MP내역(안정)'!A:A,A185,'MP내역(안정)'!B:B,"&lt;&gt;합계"))&lt;0.001),"O","X"))</f>
        <v/>
      </c>
      <c r="R185" s="21" t="str">
        <f>IF(A185="","",IF(COUNTIFS('MP내역(안정)'!A:A,A185,'MP내역(안정)'!H:H,"X")=0,"O","X"))</f>
        <v/>
      </c>
      <c r="S185" s="20"/>
    </row>
    <row r="186" spans="12:19">
      <c r="L186" s="21" t="str">
        <f t="shared" si="4"/>
        <v/>
      </c>
      <c r="M186" s="21" t="str">
        <f t="shared" si="5"/>
        <v/>
      </c>
      <c r="N186" s="21" t="str">
        <f>IF(A186="","",IFERROR(IF(J186&lt;VLOOKUP(A186,'포트변경내역(중립)'!A:J,10,0),"O","X"),""))</f>
        <v/>
      </c>
      <c r="O186" s="21" t="str">
        <f>IF(A186="","",COUNTIFS('MP내역(안정)'!$A:$A,A186)-COUNTIFS('MP내역(안정)'!$A:$A,A186,'MP내역(안정)'!$B:$B,"현금")-COUNTIFS('MP내역(안정)'!$A:$A,A186,'MP내역(안정)'!$B:$B,"예수금")-COUNTIFS('MP내역(안정)'!$A:$A,A186,'MP내역(안정)'!$B:$B,"예탁금")-COUNTIFS('MP내역(안정)'!$A:$A,A186,'MP내역(안정)'!$B:$B,"합계"))</f>
        <v/>
      </c>
      <c r="P186" s="21" t="str">
        <f>IF(A186="","",IF(COUNTIFS('MP내역(안정)'!A:A,A186,'MP내역(안정)'!G:G,"&gt;"&amp;$F$2,'MP내역(안정)'!D:D,"&lt;&gt;"&amp;$H$2,'MP내역(안정)'!D:D,"&lt;&gt;"&amp;$I$2,'MP내역(안정)'!B:B,"&lt;&gt;현금",'MP내역(안정)'!B:B,"&lt;&gt;합계")=0,"O","X"))</f>
        <v/>
      </c>
      <c r="Q186" s="21" t="str">
        <f>IF(A186="","",IF(AND(ABS(I186-SUMIFS('MP내역(안정)'!G:G,'MP내역(안정)'!A:A,A186,'MP내역(안정)'!F:F,"Y"))&lt;0.001,ABS(H186-SUMIFS('MP내역(안정)'!G:G,'MP내역(안정)'!A:A,A186,'MP내역(안정)'!B:B,"&lt;&gt;합계"))&lt;0.001),"O","X"))</f>
        <v/>
      </c>
      <c r="R186" s="21" t="str">
        <f>IF(A186="","",IF(COUNTIFS('MP내역(안정)'!A:A,A186,'MP내역(안정)'!H:H,"X")=0,"O","X"))</f>
        <v/>
      </c>
      <c r="S186" s="20"/>
    </row>
    <row r="187" spans="12:19">
      <c r="L187" s="21" t="str">
        <f t="shared" si="4"/>
        <v/>
      </c>
      <c r="M187" s="21" t="str">
        <f t="shared" si="5"/>
        <v/>
      </c>
      <c r="N187" s="21" t="str">
        <f>IF(A187="","",IFERROR(IF(J187&lt;VLOOKUP(A187,'포트변경내역(중립)'!A:J,10,0),"O","X"),""))</f>
        <v/>
      </c>
      <c r="O187" s="21" t="str">
        <f>IF(A187="","",COUNTIFS('MP내역(안정)'!$A:$A,A187)-COUNTIFS('MP내역(안정)'!$A:$A,A187,'MP내역(안정)'!$B:$B,"현금")-COUNTIFS('MP내역(안정)'!$A:$A,A187,'MP내역(안정)'!$B:$B,"예수금")-COUNTIFS('MP내역(안정)'!$A:$A,A187,'MP내역(안정)'!$B:$B,"예탁금")-COUNTIFS('MP내역(안정)'!$A:$A,A187,'MP내역(안정)'!$B:$B,"합계"))</f>
        <v/>
      </c>
      <c r="P187" s="21" t="str">
        <f>IF(A187="","",IF(COUNTIFS('MP내역(안정)'!A:A,A187,'MP내역(안정)'!G:G,"&gt;"&amp;$F$2,'MP내역(안정)'!D:D,"&lt;&gt;"&amp;$H$2,'MP내역(안정)'!D:D,"&lt;&gt;"&amp;$I$2,'MP내역(안정)'!B:B,"&lt;&gt;현금",'MP내역(안정)'!B:B,"&lt;&gt;합계")=0,"O","X"))</f>
        <v/>
      </c>
      <c r="Q187" s="21" t="str">
        <f>IF(A187="","",IF(AND(ABS(I187-SUMIFS('MP내역(안정)'!G:G,'MP내역(안정)'!A:A,A187,'MP내역(안정)'!F:F,"Y"))&lt;0.001,ABS(H187-SUMIFS('MP내역(안정)'!G:G,'MP내역(안정)'!A:A,A187,'MP내역(안정)'!B:B,"&lt;&gt;합계"))&lt;0.001),"O","X"))</f>
        <v/>
      </c>
      <c r="R187" s="21" t="str">
        <f>IF(A187="","",IF(COUNTIFS('MP내역(안정)'!A:A,A187,'MP내역(안정)'!H:H,"X")=0,"O","X"))</f>
        <v/>
      </c>
      <c r="S187" s="20"/>
    </row>
    <row r="188" spans="12:19">
      <c r="L188" s="21" t="str">
        <f t="shared" si="4"/>
        <v/>
      </c>
      <c r="M188" s="21" t="str">
        <f t="shared" si="5"/>
        <v/>
      </c>
      <c r="N188" s="21" t="str">
        <f>IF(A188="","",IFERROR(IF(J188&lt;VLOOKUP(A188,'포트변경내역(중립)'!A:J,10,0),"O","X"),""))</f>
        <v/>
      </c>
      <c r="O188" s="21" t="str">
        <f>IF(A188="","",COUNTIFS('MP내역(안정)'!$A:$A,A188)-COUNTIFS('MP내역(안정)'!$A:$A,A188,'MP내역(안정)'!$B:$B,"현금")-COUNTIFS('MP내역(안정)'!$A:$A,A188,'MP내역(안정)'!$B:$B,"예수금")-COUNTIFS('MP내역(안정)'!$A:$A,A188,'MP내역(안정)'!$B:$B,"예탁금")-COUNTIFS('MP내역(안정)'!$A:$A,A188,'MP내역(안정)'!$B:$B,"합계"))</f>
        <v/>
      </c>
      <c r="P188" s="21" t="str">
        <f>IF(A188="","",IF(COUNTIFS('MP내역(안정)'!A:A,A188,'MP내역(안정)'!G:G,"&gt;"&amp;$F$2,'MP내역(안정)'!D:D,"&lt;&gt;"&amp;$H$2,'MP내역(안정)'!D:D,"&lt;&gt;"&amp;$I$2,'MP내역(안정)'!B:B,"&lt;&gt;현금",'MP내역(안정)'!B:B,"&lt;&gt;합계")=0,"O","X"))</f>
        <v/>
      </c>
      <c r="Q188" s="21" t="str">
        <f>IF(A188="","",IF(AND(ABS(I188-SUMIFS('MP내역(안정)'!G:G,'MP내역(안정)'!A:A,A188,'MP내역(안정)'!F:F,"Y"))&lt;0.001,ABS(H188-SUMIFS('MP내역(안정)'!G:G,'MP내역(안정)'!A:A,A188,'MP내역(안정)'!B:B,"&lt;&gt;합계"))&lt;0.001),"O","X"))</f>
        <v/>
      </c>
      <c r="R188" s="21" t="str">
        <f>IF(A188="","",IF(COUNTIFS('MP내역(안정)'!A:A,A188,'MP내역(안정)'!H:H,"X")=0,"O","X"))</f>
        <v/>
      </c>
      <c r="S188" s="20"/>
    </row>
    <row r="189" spans="12:19">
      <c r="L189" s="21" t="str">
        <f t="shared" si="4"/>
        <v/>
      </c>
      <c r="M189" s="21" t="str">
        <f t="shared" si="5"/>
        <v/>
      </c>
      <c r="N189" s="21" t="str">
        <f>IF(A189="","",IFERROR(IF(J189&lt;VLOOKUP(A189,'포트변경내역(중립)'!A:J,10,0),"O","X"),""))</f>
        <v/>
      </c>
      <c r="O189" s="21" t="str">
        <f>IF(A189="","",COUNTIFS('MP내역(안정)'!$A:$A,A189)-COUNTIFS('MP내역(안정)'!$A:$A,A189,'MP내역(안정)'!$B:$B,"현금")-COUNTIFS('MP내역(안정)'!$A:$A,A189,'MP내역(안정)'!$B:$B,"예수금")-COUNTIFS('MP내역(안정)'!$A:$A,A189,'MP내역(안정)'!$B:$B,"예탁금")-COUNTIFS('MP내역(안정)'!$A:$A,A189,'MP내역(안정)'!$B:$B,"합계"))</f>
        <v/>
      </c>
      <c r="P189" s="21" t="str">
        <f>IF(A189="","",IF(COUNTIFS('MP내역(안정)'!A:A,A189,'MP내역(안정)'!G:G,"&gt;"&amp;$F$2,'MP내역(안정)'!D:D,"&lt;&gt;"&amp;$H$2,'MP내역(안정)'!D:D,"&lt;&gt;"&amp;$I$2,'MP내역(안정)'!B:B,"&lt;&gt;현금",'MP내역(안정)'!B:B,"&lt;&gt;합계")=0,"O","X"))</f>
        <v/>
      </c>
      <c r="Q189" s="21" t="str">
        <f>IF(A189="","",IF(AND(ABS(I189-SUMIFS('MP내역(안정)'!G:G,'MP내역(안정)'!A:A,A189,'MP내역(안정)'!F:F,"Y"))&lt;0.001,ABS(H189-SUMIFS('MP내역(안정)'!G:G,'MP내역(안정)'!A:A,A189,'MP내역(안정)'!B:B,"&lt;&gt;합계"))&lt;0.001),"O","X"))</f>
        <v/>
      </c>
      <c r="R189" s="21" t="str">
        <f>IF(A189="","",IF(COUNTIFS('MP내역(안정)'!A:A,A189,'MP내역(안정)'!H:H,"X")=0,"O","X"))</f>
        <v/>
      </c>
      <c r="S189" s="20"/>
    </row>
    <row r="190" spans="12:19">
      <c r="L190" s="21" t="str">
        <f t="shared" si="4"/>
        <v/>
      </c>
      <c r="M190" s="21" t="str">
        <f t="shared" si="5"/>
        <v/>
      </c>
      <c r="N190" s="21" t="str">
        <f>IF(A190="","",IFERROR(IF(J190&lt;VLOOKUP(A190,'포트변경내역(중립)'!A:J,10,0),"O","X"),""))</f>
        <v/>
      </c>
      <c r="O190" s="21" t="str">
        <f>IF(A190="","",COUNTIFS('MP내역(안정)'!$A:$A,A190)-COUNTIFS('MP내역(안정)'!$A:$A,A190,'MP내역(안정)'!$B:$B,"현금")-COUNTIFS('MP내역(안정)'!$A:$A,A190,'MP내역(안정)'!$B:$B,"예수금")-COUNTIFS('MP내역(안정)'!$A:$A,A190,'MP내역(안정)'!$B:$B,"예탁금")-COUNTIFS('MP내역(안정)'!$A:$A,A190,'MP내역(안정)'!$B:$B,"합계"))</f>
        <v/>
      </c>
      <c r="P190" s="21" t="str">
        <f>IF(A190="","",IF(COUNTIFS('MP내역(안정)'!A:A,A190,'MP내역(안정)'!G:G,"&gt;"&amp;$F$2,'MP내역(안정)'!D:D,"&lt;&gt;"&amp;$H$2,'MP내역(안정)'!D:D,"&lt;&gt;"&amp;$I$2,'MP내역(안정)'!B:B,"&lt;&gt;현금",'MP내역(안정)'!B:B,"&lt;&gt;합계")=0,"O","X"))</f>
        <v/>
      </c>
      <c r="Q190" s="21" t="str">
        <f>IF(A190="","",IF(AND(ABS(I190-SUMIFS('MP내역(안정)'!G:G,'MP내역(안정)'!A:A,A190,'MP내역(안정)'!F:F,"Y"))&lt;0.001,ABS(H190-SUMIFS('MP내역(안정)'!G:G,'MP내역(안정)'!A:A,A190,'MP내역(안정)'!B:B,"&lt;&gt;합계"))&lt;0.001),"O","X"))</f>
        <v/>
      </c>
      <c r="R190" s="21" t="str">
        <f>IF(A190="","",IF(COUNTIFS('MP내역(안정)'!A:A,A190,'MP내역(안정)'!H:H,"X")=0,"O","X"))</f>
        <v/>
      </c>
      <c r="S190" s="20"/>
    </row>
    <row r="191" spans="12:19">
      <c r="L191" s="21" t="str">
        <f t="shared" si="4"/>
        <v/>
      </c>
      <c r="M191" s="21" t="str">
        <f t="shared" si="5"/>
        <v/>
      </c>
      <c r="N191" s="21" t="str">
        <f>IF(A191="","",IFERROR(IF(J191&lt;VLOOKUP(A191,'포트변경내역(중립)'!A:J,10,0),"O","X"),""))</f>
        <v/>
      </c>
      <c r="O191" s="21" t="str">
        <f>IF(A191="","",COUNTIFS('MP내역(안정)'!$A:$A,A191)-COUNTIFS('MP내역(안정)'!$A:$A,A191,'MP내역(안정)'!$B:$B,"현금")-COUNTIFS('MP내역(안정)'!$A:$A,A191,'MP내역(안정)'!$B:$B,"예수금")-COUNTIFS('MP내역(안정)'!$A:$A,A191,'MP내역(안정)'!$B:$B,"예탁금")-COUNTIFS('MP내역(안정)'!$A:$A,A191,'MP내역(안정)'!$B:$B,"합계"))</f>
        <v/>
      </c>
      <c r="P191" s="21" t="str">
        <f>IF(A191="","",IF(COUNTIFS('MP내역(안정)'!A:A,A191,'MP내역(안정)'!G:G,"&gt;"&amp;$F$2,'MP내역(안정)'!D:D,"&lt;&gt;"&amp;$H$2,'MP내역(안정)'!D:D,"&lt;&gt;"&amp;$I$2,'MP내역(안정)'!B:B,"&lt;&gt;현금",'MP내역(안정)'!B:B,"&lt;&gt;합계")=0,"O","X"))</f>
        <v/>
      </c>
      <c r="Q191" s="21" t="str">
        <f>IF(A191="","",IF(AND(ABS(I191-SUMIFS('MP내역(안정)'!G:G,'MP내역(안정)'!A:A,A191,'MP내역(안정)'!F:F,"Y"))&lt;0.001,ABS(H191-SUMIFS('MP내역(안정)'!G:G,'MP내역(안정)'!A:A,A191,'MP내역(안정)'!B:B,"&lt;&gt;합계"))&lt;0.001),"O","X"))</f>
        <v/>
      </c>
      <c r="R191" s="21" t="str">
        <f>IF(A191="","",IF(COUNTIFS('MP내역(안정)'!A:A,A191,'MP내역(안정)'!H:H,"X")=0,"O","X"))</f>
        <v/>
      </c>
      <c r="S191" s="20"/>
    </row>
    <row r="192" spans="12:19">
      <c r="L192" s="21" t="str">
        <f t="shared" si="4"/>
        <v/>
      </c>
      <c r="M192" s="21" t="str">
        <f t="shared" si="5"/>
        <v/>
      </c>
      <c r="N192" s="21" t="str">
        <f>IF(A192="","",IFERROR(IF(J192&lt;VLOOKUP(A192,'포트변경내역(중립)'!A:J,10,0),"O","X"),""))</f>
        <v/>
      </c>
      <c r="O192" s="21" t="str">
        <f>IF(A192="","",COUNTIFS('MP내역(안정)'!$A:$A,A192)-COUNTIFS('MP내역(안정)'!$A:$A,A192,'MP내역(안정)'!$B:$B,"현금")-COUNTIFS('MP내역(안정)'!$A:$A,A192,'MP내역(안정)'!$B:$B,"예수금")-COUNTIFS('MP내역(안정)'!$A:$A,A192,'MP내역(안정)'!$B:$B,"예탁금")-COUNTIFS('MP내역(안정)'!$A:$A,A192,'MP내역(안정)'!$B:$B,"합계"))</f>
        <v/>
      </c>
      <c r="P192" s="21" t="str">
        <f>IF(A192="","",IF(COUNTIFS('MP내역(안정)'!A:A,A192,'MP내역(안정)'!G:G,"&gt;"&amp;$F$2,'MP내역(안정)'!D:D,"&lt;&gt;"&amp;$H$2,'MP내역(안정)'!D:D,"&lt;&gt;"&amp;$I$2,'MP내역(안정)'!B:B,"&lt;&gt;현금",'MP내역(안정)'!B:B,"&lt;&gt;합계")=0,"O","X"))</f>
        <v/>
      </c>
      <c r="Q192" s="21" t="str">
        <f>IF(A192="","",IF(AND(ABS(I192-SUMIFS('MP내역(안정)'!G:G,'MP내역(안정)'!A:A,A192,'MP내역(안정)'!F:F,"Y"))&lt;0.001,ABS(H192-SUMIFS('MP내역(안정)'!G:G,'MP내역(안정)'!A:A,A192,'MP내역(안정)'!B:B,"&lt;&gt;합계"))&lt;0.001),"O","X"))</f>
        <v/>
      </c>
      <c r="R192" s="21" t="str">
        <f>IF(A192="","",IF(COUNTIFS('MP내역(안정)'!A:A,A192,'MP내역(안정)'!H:H,"X")=0,"O","X"))</f>
        <v/>
      </c>
      <c r="S192" s="20"/>
    </row>
    <row r="193" spans="12:19">
      <c r="L193" s="21" t="str">
        <f t="shared" si="4"/>
        <v/>
      </c>
      <c r="M193" s="21" t="str">
        <f t="shared" si="5"/>
        <v/>
      </c>
      <c r="N193" s="21" t="str">
        <f>IF(A193="","",IFERROR(IF(J193&lt;VLOOKUP(A193,'포트변경내역(중립)'!A:J,10,0),"O","X"),""))</f>
        <v/>
      </c>
      <c r="O193" s="21" t="str">
        <f>IF(A193="","",COUNTIFS('MP내역(안정)'!$A:$A,A193)-COUNTIFS('MP내역(안정)'!$A:$A,A193,'MP내역(안정)'!$B:$B,"현금")-COUNTIFS('MP내역(안정)'!$A:$A,A193,'MP내역(안정)'!$B:$B,"예수금")-COUNTIFS('MP내역(안정)'!$A:$A,A193,'MP내역(안정)'!$B:$B,"예탁금")-COUNTIFS('MP내역(안정)'!$A:$A,A193,'MP내역(안정)'!$B:$B,"합계"))</f>
        <v/>
      </c>
      <c r="P193" s="21" t="str">
        <f>IF(A193="","",IF(COUNTIFS('MP내역(안정)'!A:A,A193,'MP내역(안정)'!G:G,"&gt;"&amp;$F$2,'MP내역(안정)'!D:D,"&lt;&gt;"&amp;$H$2,'MP내역(안정)'!D:D,"&lt;&gt;"&amp;$I$2,'MP내역(안정)'!B:B,"&lt;&gt;현금",'MP내역(안정)'!B:B,"&lt;&gt;합계")=0,"O","X"))</f>
        <v/>
      </c>
      <c r="Q193" s="21" t="str">
        <f>IF(A193="","",IF(AND(ABS(I193-SUMIFS('MP내역(안정)'!G:G,'MP내역(안정)'!A:A,A193,'MP내역(안정)'!F:F,"Y"))&lt;0.001,ABS(H193-SUMIFS('MP내역(안정)'!G:G,'MP내역(안정)'!A:A,A193,'MP내역(안정)'!B:B,"&lt;&gt;합계"))&lt;0.001),"O","X"))</f>
        <v/>
      </c>
      <c r="R193" s="21" t="str">
        <f>IF(A193="","",IF(COUNTIFS('MP내역(안정)'!A:A,A193,'MP내역(안정)'!H:H,"X")=0,"O","X"))</f>
        <v/>
      </c>
      <c r="S193" s="20"/>
    </row>
    <row r="194" spans="12:19">
      <c r="L194" s="21" t="str">
        <f t="shared" si="4"/>
        <v/>
      </c>
      <c r="M194" s="21" t="str">
        <f t="shared" si="5"/>
        <v/>
      </c>
      <c r="N194" s="21" t="str">
        <f>IF(A194="","",IFERROR(IF(J194&lt;VLOOKUP(A194,'포트변경내역(중립)'!A:J,10,0),"O","X"),""))</f>
        <v/>
      </c>
      <c r="O194" s="21" t="str">
        <f>IF(A194="","",COUNTIFS('MP내역(안정)'!$A:$A,A194)-COUNTIFS('MP내역(안정)'!$A:$A,A194,'MP내역(안정)'!$B:$B,"현금")-COUNTIFS('MP내역(안정)'!$A:$A,A194,'MP내역(안정)'!$B:$B,"예수금")-COUNTIFS('MP내역(안정)'!$A:$A,A194,'MP내역(안정)'!$B:$B,"예탁금")-COUNTIFS('MP내역(안정)'!$A:$A,A194,'MP내역(안정)'!$B:$B,"합계"))</f>
        <v/>
      </c>
      <c r="P194" s="21" t="str">
        <f>IF(A194="","",IF(COUNTIFS('MP내역(안정)'!A:A,A194,'MP내역(안정)'!G:G,"&gt;"&amp;$F$2,'MP내역(안정)'!D:D,"&lt;&gt;"&amp;$H$2,'MP내역(안정)'!D:D,"&lt;&gt;"&amp;$I$2,'MP내역(안정)'!B:B,"&lt;&gt;현금",'MP내역(안정)'!B:B,"&lt;&gt;합계")=0,"O","X"))</f>
        <v/>
      </c>
      <c r="Q194" s="21" t="str">
        <f>IF(A194="","",IF(AND(ABS(I194-SUMIFS('MP내역(안정)'!G:G,'MP내역(안정)'!A:A,A194,'MP내역(안정)'!F:F,"Y"))&lt;0.001,ABS(H194-SUMIFS('MP내역(안정)'!G:G,'MP내역(안정)'!A:A,A194,'MP내역(안정)'!B:B,"&lt;&gt;합계"))&lt;0.001),"O","X"))</f>
        <v/>
      </c>
      <c r="R194" s="21" t="str">
        <f>IF(A194="","",IF(COUNTIFS('MP내역(안정)'!A:A,A194,'MP내역(안정)'!H:H,"X")=0,"O","X"))</f>
        <v/>
      </c>
      <c r="S194" s="20"/>
    </row>
    <row r="195" spans="12:19">
      <c r="L195" s="21" t="str">
        <f t="shared" si="4"/>
        <v/>
      </c>
      <c r="M195" s="21" t="str">
        <f t="shared" si="5"/>
        <v/>
      </c>
      <c r="N195" s="21" t="str">
        <f>IF(A195="","",IFERROR(IF(J195&lt;VLOOKUP(A195,'포트변경내역(중립)'!A:J,10,0),"O","X"),""))</f>
        <v/>
      </c>
      <c r="O195" s="21" t="str">
        <f>IF(A195="","",COUNTIFS('MP내역(안정)'!$A:$A,A195)-COUNTIFS('MP내역(안정)'!$A:$A,A195,'MP내역(안정)'!$B:$B,"현금")-COUNTIFS('MP내역(안정)'!$A:$A,A195,'MP내역(안정)'!$B:$B,"예수금")-COUNTIFS('MP내역(안정)'!$A:$A,A195,'MP내역(안정)'!$B:$B,"예탁금")-COUNTIFS('MP내역(안정)'!$A:$A,A195,'MP내역(안정)'!$B:$B,"합계"))</f>
        <v/>
      </c>
      <c r="P195" s="21" t="str">
        <f>IF(A195="","",IF(COUNTIFS('MP내역(안정)'!A:A,A195,'MP내역(안정)'!G:G,"&gt;"&amp;$F$2,'MP내역(안정)'!D:D,"&lt;&gt;"&amp;$H$2,'MP내역(안정)'!D:D,"&lt;&gt;"&amp;$I$2,'MP내역(안정)'!B:B,"&lt;&gt;현금",'MP내역(안정)'!B:B,"&lt;&gt;합계")=0,"O","X"))</f>
        <v/>
      </c>
      <c r="Q195" s="21" t="str">
        <f>IF(A195="","",IF(AND(ABS(I195-SUMIFS('MP내역(안정)'!G:G,'MP내역(안정)'!A:A,A195,'MP내역(안정)'!F:F,"Y"))&lt;0.001,ABS(H195-SUMIFS('MP내역(안정)'!G:G,'MP내역(안정)'!A:A,A195,'MP내역(안정)'!B:B,"&lt;&gt;합계"))&lt;0.001),"O","X"))</f>
        <v/>
      </c>
      <c r="R195" s="21" t="str">
        <f>IF(A195="","",IF(COUNTIFS('MP내역(안정)'!A:A,A195,'MP내역(안정)'!H:H,"X")=0,"O","X"))</f>
        <v/>
      </c>
      <c r="S195" s="20"/>
    </row>
    <row r="196" spans="12:19">
      <c r="L196" s="21" t="str">
        <f t="shared" si="4"/>
        <v/>
      </c>
      <c r="M196" s="21" t="str">
        <f t="shared" si="5"/>
        <v/>
      </c>
      <c r="N196" s="21" t="str">
        <f>IF(A196="","",IFERROR(IF(J196&lt;VLOOKUP(A196,'포트변경내역(중립)'!A:J,10,0),"O","X"),""))</f>
        <v/>
      </c>
      <c r="O196" s="21" t="str">
        <f>IF(A196="","",COUNTIFS('MP내역(안정)'!$A:$A,A196)-COUNTIFS('MP내역(안정)'!$A:$A,A196,'MP내역(안정)'!$B:$B,"현금")-COUNTIFS('MP내역(안정)'!$A:$A,A196,'MP내역(안정)'!$B:$B,"예수금")-COUNTIFS('MP내역(안정)'!$A:$A,A196,'MP내역(안정)'!$B:$B,"예탁금")-COUNTIFS('MP내역(안정)'!$A:$A,A196,'MP내역(안정)'!$B:$B,"합계"))</f>
        <v/>
      </c>
      <c r="P196" s="21" t="str">
        <f>IF(A196="","",IF(COUNTIFS('MP내역(안정)'!A:A,A196,'MP내역(안정)'!G:G,"&gt;"&amp;$F$2,'MP내역(안정)'!D:D,"&lt;&gt;"&amp;$H$2,'MP내역(안정)'!D:D,"&lt;&gt;"&amp;$I$2,'MP내역(안정)'!B:B,"&lt;&gt;현금",'MP내역(안정)'!B:B,"&lt;&gt;합계")=0,"O","X"))</f>
        <v/>
      </c>
      <c r="Q196" s="21" t="str">
        <f>IF(A196="","",IF(AND(ABS(I196-SUMIFS('MP내역(안정)'!G:G,'MP내역(안정)'!A:A,A196,'MP내역(안정)'!F:F,"Y"))&lt;0.001,ABS(H196-SUMIFS('MP내역(안정)'!G:G,'MP내역(안정)'!A:A,A196,'MP내역(안정)'!B:B,"&lt;&gt;합계"))&lt;0.001),"O","X"))</f>
        <v/>
      </c>
      <c r="R196" s="21" t="str">
        <f>IF(A196="","",IF(COUNTIFS('MP내역(안정)'!A:A,A196,'MP내역(안정)'!H:H,"X")=0,"O","X"))</f>
        <v/>
      </c>
      <c r="S196" s="20"/>
    </row>
    <row r="197" spans="12:19">
      <c r="L197" s="21" t="str">
        <f t="shared" si="4"/>
        <v/>
      </c>
      <c r="M197" s="21" t="str">
        <f t="shared" si="5"/>
        <v/>
      </c>
      <c r="N197" s="21" t="str">
        <f>IF(A197="","",IFERROR(IF(J197&lt;VLOOKUP(A197,'포트변경내역(중립)'!A:J,10,0),"O","X"),""))</f>
        <v/>
      </c>
      <c r="O197" s="21" t="str">
        <f>IF(A197="","",COUNTIFS('MP내역(안정)'!$A:$A,A197)-COUNTIFS('MP내역(안정)'!$A:$A,A197,'MP내역(안정)'!$B:$B,"현금")-COUNTIFS('MP내역(안정)'!$A:$A,A197,'MP내역(안정)'!$B:$B,"예수금")-COUNTIFS('MP내역(안정)'!$A:$A,A197,'MP내역(안정)'!$B:$B,"예탁금")-COUNTIFS('MP내역(안정)'!$A:$A,A197,'MP내역(안정)'!$B:$B,"합계"))</f>
        <v/>
      </c>
      <c r="P197" s="21" t="str">
        <f>IF(A197="","",IF(COUNTIFS('MP내역(안정)'!A:A,A197,'MP내역(안정)'!G:G,"&gt;"&amp;$F$2,'MP내역(안정)'!D:D,"&lt;&gt;"&amp;$H$2,'MP내역(안정)'!D:D,"&lt;&gt;"&amp;$I$2,'MP내역(안정)'!B:B,"&lt;&gt;현금",'MP내역(안정)'!B:B,"&lt;&gt;합계")=0,"O","X"))</f>
        <v/>
      </c>
      <c r="Q197" s="21" t="str">
        <f>IF(A197="","",IF(AND(ABS(I197-SUMIFS('MP내역(안정)'!G:G,'MP내역(안정)'!A:A,A197,'MP내역(안정)'!F:F,"Y"))&lt;0.001,ABS(H197-SUMIFS('MP내역(안정)'!G:G,'MP내역(안정)'!A:A,A197,'MP내역(안정)'!B:B,"&lt;&gt;합계"))&lt;0.001),"O","X"))</f>
        <v/>
      </c>
      <c r="R197" s="21" t="str">
        <f>IF(A197="","",IF(COUNTIFS('MP내역(안정)'!A:A,A197,'MP내역(안정)'!H:H,"X")=0,"O","X"))</f>
        <v/>
      </c>
      <c r="S197" s="20"/>
    </row>
    <row r="198" spans="12:19">
      <c r="L198" s="21" t="str">
        <f t="shared" si="4"/>
        <v/>
      </c>
      <c r="M198" s="21" t="str">
        <f t="shared" si="5"/>
        <v/>
      </c>
      <c r="N198" s="21" t="str">
        <f>IF(A198="","",IFERROR(IF(J198&lt;VLOOKUP(A198,'포트변경내역(중립)'!A:J,10,0),"O","X"),""))</f>
        <v/>
      </c>
      <c r="O198" s="21" t="str">
        <f>IF(A198="","",COUNTIFS('MP내역(안정)'!$A:$A,A198)-COUNTIFS('MP내역(안정)'!$A:$A,A198,'MP내역(안정)'!$B:$B,"현금")-COUNTIFS('MP내역(안정)'!$A:$A,A198,'MP내역(안정)'!$B:$B,"예수금")-COUNTIFS('MP내역(안정)'!$A:$A,A198,'MP내역(안정)'!$B:$B,"예탁금")-COUNTIFS('MP내역(안정)'!$A:$A,A198,'MP내역(안정)'!$B:$B,"합계"))</f>
        <v/>
      </c>
      <c r="P198" s="21" t="str">
        <f>IF(A198="","",IF(COUNTIFS('MP내역(안정)'!A:A,A198,'MP내역(안정)'!G:G,"&gt;"&amp;$F$2,'MP내역(안정)'!D:D,"&lt;&gt;"&amp;$H$2,'MP내역(안정)'!D:D,"&lt;&gt;"&amp;$I$2,'MP내역(안정)'!B:B,"&lt;&gt;현금",'MP내역(안정)'!B:B,"&lt;&gt;합계")=0,"O","X"))</f>
        <v/>
      </c>
      <c r="Q198" s="21" t="str">
        <f>IF(A198="","",IF(AND(ABS(I198-SUMIFS('MP내역(안정)'!G:G,'MP내역(안정)'!A:A,A198,'MP내역(안정)'!F:F,"Y"))&lt;0.001,ABS(H198-SUMIFS('MP내역(안정)'!G:G,'MP내역(안정)'!A:A,A198,'MP내역(안정)'!B:B,"&lt;&gt;합계"))&lt;0.001),"O","X"))</f>
        <v/>
      </c>
      <c r="R198" s="21" t="str">
        <f>IF(A198="","",IF(COUNTIFS('MP내역(안정)'!A:A,A198,'MP내역(안정)'!H:H,"X")=0,"O","X"))</f>
        <v/>
      </c>
      <c r="S198" s="20"/>
    </row>
    <row r="199" spans="12:19">
      <c r="L199" s="21" t="str">
        <f t="shared" ref="L199:L262" si="6">IF(I199="","",IF($C$2&gt;=I199,"O","X"))</f>
        <v/>
      </c>
      <c r="M199" s="21" t="str">
        <f t="shared" ref="M199:M262" si="7">IF(J199="","",IF(AND($D$2&lt;=J199,J199&lt;=$E$2),"O","X"))</f>
        <v/>
      </c>
      <c r="N199" s="21" t="str">
        <f>IF(A199="","",IFERROR(IF(J199&lt;VLOOKUP(A199,'포트변경내역(중립)'!A:J,10,0),"O","X"),""))</f>
        <v/>
      </c>
      <c r="O199" s="21" t="str">
        <f>IF(A199="","",COUNTIFS('MP내역(안정)'!$A:$A,A199)-COUNTIFS('MP내역(안정)'!$A:$A,A199,'MP내역(안정)'!$B:$B,"현금")-COUNTIFS('MP내역(안정)'!$A:$A,A199,'MP내역(안정)'!$B:$B,"예수금")-COUNTIFS('MP내역(안정)'!$A:$A,A199,'MP내역(안정)'!$B:$B,"예탁금")-COUNTIFS('MP내역(안정)'!$A:$A,A199,'MP내역(안정)'!$B:$B,"합계"))</f>
        <v/>
      </c>
      <c r="P199" s="21" t="str">
        <f>IF(A199="","",IF(COUNTIFS('MP내역(안정)'!A:A,A199,'MP내역(안정)'!G:G,"&gt;"&amp;$F$2,'MP내역(안정)'!D:D,"&lt;&gt;"&amp;$H$2,'MP내역(안정)'!D:D,"&lt;&gt;"&amp;$I$2,'MP내역(안정)'!B:B,"&lt;&gt;현금",'MP내역(안정)'!B:B,"&lt;&gt;합계")=0,"O","X"))</f>
        <v/>
      </c>
      <c r="Q199" s="21" t="str">
        <f>IF(A199="","",IF(AND(ABS(I199-SUMIFS('MP내역(안정)'!G:G,'MP내역(안정)'!A:A,A199,'MP내역(안정)'!F:F,"Y"))&lt;0.001,ABS(H199-SUMIFS('MP내역(안정)'!G:G,'MP내역(안정)'!A:A,A199,'MP내역(안정)'!B:B,"&lt;&gt;합계"))&lt;0.001),"O","X"))</f>
        <v/>
      </c>
      <c r="R199" s="21" t="str">
        <f>IF(A199="","",IF(COUNTIFS('MP내역(안정)'!A:A,A199,'MP내역(안정)'!H:H,"X")=0,"O","X"))</f>
        <v/>
      </c>
      <c r="S199" s="20"/>
    </row>
    <row r="200" spans="12:19">
      <c r="L200" s="21" t="str">
        <f t="shared" si="6"/>
        <v/>
      </c>
      <c r="M200" s="21" t="str">
        <f t="shared" si="7"/>
        <v/>
      </c>
      <c r="N200" s="21" t="str">
        <f>IF(A200="","",IFERROR(IF(J200&lt;VLOOKUP(A200,'포트변경내역(중립)'!A:J,10,0),"O","X"),""))</f>
        <v/>
      </c>
      <c r="O200" s="21" t="str">
        <f>IF(A200="","",COUNTIFS('MP내역(안정)'!$A:$A,A200)-COUNTIFS('MP내역(안정)'!$A:$A,A200,'MP내역(안정)'!$B:$B,"현금")-COUNTIFS('MP내역(안정)'!$A:$A,A200,'MP내역(안정)'!$B:$B,"예수금")-COUNTIFS('MP내역(안정)'!$A:$A,A200,'MP내역(안정)'!$B:$B,"예탁금")-COUNTIFS('MP내역(안정)'!$A:$A,A200,'MP내역(안정)'!$B:$B,"합계"))</f>
        <v/>
      </c>
      <c r="P200" s="21" t="str">
        <f>IF(A200="","",IF(COUNTIFS('MP내역(안정)'!A:A,A200,'MP내역(안정)'!G:G,"&gt;"&amp;$F$2,'MP내역(안정)'!D:D,"&lt;&gt;"&amp;$H$2,'MP내역(안정)'!D:D,"&lt;&gt;"&amp;$I$2,'MP내역(안정)'!B:B,"&lt;&gt;현금",'MP내역(안정)'!B:B,"&lt;&gt;합계")=0,"O","X"))</f>
        <v/>
      </c>
      <c r="Q200" s="21" t="str">
        <f>IF(A200="","",IF(AND(ABS(I200-SUMIFS('MP내역(안정)'!G:G,'MP내역(안정)'!A:A,A200,'MP내역(안정)'!F:F,"Y"))&lt;0.001,ABS(H200-SUMIFS('MP내역(안정)'!G:G,'MP내역(안정)'!A:A,A200,'MP내역(안정)'!B:B,"&lt;&gt;합계"))&lt;0.001),"O","X"))</f>
        <v/>
      </c>
      <c r="R200" s="21" t="str">
        <f>IF(A200="","",IF(COUNTIFS('MP내역(안정)'!A:A,A200,'MP내역(안정)'!H:H,"X")=0,"O","X"))</f>
        <v/>
      </c>
      <c r="S200" s="20"/>
    </row>
    <row r="201" spans="12:19">
      <c r="L201" s="21" t="str">
        <f t="shared" si="6"/>
        <v/>
      </c>
      <c r="M201" s="21" t="str">
        <f t="shared" si="7"/>
        <v/>
      </c>
      <c r="N201" s="21" t="str">
        <f>IF(A201="","",IFERROR(IF(J201&lt;VLOOKUP(A201,'포트변경내역(중립)'!A:J,10,0),"O","X"),""))</f>
        <v/>
      </c>
      <c r="O201" s="21" t="str">
        <f>IF(A201="","",COUNTIFS('MP내역(안정)'!$A:$A,A201)-COUNTIFS('MP내역(안정)'!$A:$A,A201,'MP내역(안정)'!$B:$B,"현금")-COUNTIFS('MP내역(안정)'!$A:$A,A201,'MP내역(안정)'!$B:$B,"예수금")-COUNTIFS('MP내역(안정)'!$A:$A,A201,'MP내역(안정)'!$B:$B,"예탁금")-COUNTIFS('MP내역(안정)'!$A:$A,A201,'MP내역(안정)'!$B:$B,"합계"))</f>
        <v/>
      </c>
      <c r="P201" s="21" t="str">
        <f>IF(A201="","",IF(COUNTIFS('MP내역(안정)'!A:A,A201,'MP내역(안정)'!G:G,"&gt;"&amp;$F$2,'MP내역(안정)'!D:D,"&lt;&gt;"&amp;$H$2,'MP내역(안정)'!D:D,"&lt;&gt;"&amp;$I$2,'MP내역(안정)'!B:B,"&lt;&gt;현금",'MP내역(안정)'!B:B,"&lt;&gt;합계")=0,"O","X"))</f>
        <v/>
      </c>
      <c r="Q201" s="21" t="str">
        <f>IF(A201="","",IF(AND(ABS(I201-SUMIFS('MP내역(안정)'!G:G,'MP내역(안정)'!A:A,A201,'MP내역(안정)'!F:F,"Y"))&lt;0.001,ABS(H201-SUMIFS('MP내역(안정)'!G:G,'MP내역(안정)'!A:A,A201,'MP내역(안정)'!B:B,"&lt;&gt;합계"))&lt;0.001),"O","X"))</f>
        <v/>
      </c>
      <c r="R201" s="21" t="str">
        <f>IF(A201="","",IF(COUNTIFS('MP내역(안정)'!A:A,A201,'MP내역(안정)'!H:H,"X")=0,"O","X"))</f>
        <v/>
      </c>
      <c r="S201" s="20"/>
    </row>
    <row r="202" spans="12:19">
      <c r="L202" s="21" t="str">
        <f t="shared" si="6"/>
        <v/>
      </c>
      <c r="M202" s="21" t="str">
        <f t="shared" si="7"/>
        <v/>
      </c>
      <c r="N202" s="21" t="str">
        <f>IF(A202="","",IFERROR(IF(J202&lt;VLOOKUP(A202,'포트변경내역(중립)'!A:J,10,0),"O","X"),""))</f>
        <v/>
      </c>
      <c r="O202" s="21" t="str">
        <f>IF(A202="","",COUNTIFS('MP내역(안정)'!$A:$A,A202)-COUNTIFS('MP내역(안정)'!$A:$A,A202,'MP내역(안정)'!$B:$B,"현금")-COUNTIFS('MP내역(안정)'!$A:$A,A202,'MP내역(안정)'!$B:$B,"예수금")-COUNTIFS('MP내역(안정)'!$A:$A,A202,'MP내역(안정)'!$B:$B,"예탁금")-COUNTIFS('MP내역(안정)'!$A:$A,A202,'MP내역(안정)'!$B:$B,"합계"))</f>
        <v/>
      </c>
      <c r="P202" s="21" t="str">
        <f>IF(A202="","",IF(COUNTIFS('MP내역(안정)'!A:A,A202,'MP내역(안정)'!G:G,"&gt;"&amp;$F$2,'MP내역(안정)'!D:D,"&lt;&gt;"&amp;$H$2,'MP내역(안정)'!D:D,"&lt;&gt;"&amp;$I$2,'MP내역(안정)'!B:B,"&lt;&gt;현금",'MP내역(안정)'!B:B,"&lt;&gt;합계")=0,"O","X"))</f>
        <v/>
      </c>
      <c r="Q202" s="21" t="str">
        <f>IF(A202="","",IF(AND(ABS(I202-SUMIFS('MP내역(안정)'!G:G,'MP내역(안정)'!A:A,A202,'MP내역(안정)'!F:F,"Y"))&lt;0.001,ABS(H202-SUMIFS('MP내역(안정)'!G:G,'MP내역(안정)'!A:A,A202,'MP내역(안정)'!B:B,"&lt;&gt;합계"))&lt;0.001),"O","X"))</f>
        <v/>
      </c>
      <c r="R202" s="21" t="str">
        <f>IF(A202="","",IF(COUNTIFS('MP내역(안정)'!A:A,A202,'MP내역(안정)'!H:H,"X")=0,"O","X"))</f>
        <v/>
      </c>
      <c r="S202" s="20"/>
    </row>
    <row r="203" spans="12:19">
      <c r="L203" s="21" t="str">
        <f t="shared" si="6"/>
        <v/>
      </c>
      <c r="M203" s="21" t="str">
        <f t="shared" si="7"/>
        <v/>
      </c>
      <c r="N203" s="21" t="str">
        <f>IF(A203="","",IFERROR(IF(J203&lt;VLOOKUP(A203,'포트변경내역(중립)'!A:J,10,0),"O","X"),""))</f>
        <v/>
      </c>
      <c r="O203" s="21" t="str">
        <f>IF(A203="","",COUNTIFS('MP내역(안정)'!$A:$A,A203)-COUNTIFS('MP내역(안정)'!$A:$A,A203,'MP내역(안정)'!$B:$B,"현금")-COUNTIFS('MP내역(안정)'!$A:$A,A203,'MP내역(안정)'!$B:$B,"예수금")-COUNTIFS('MP내역(안정)'!$A:$A,A203,'MP내역(안정)'!$B:$B,"예탁금")-COUNTIFS('MP내역(안정)'!$A:$A,A203,'MP내역(안정)'!$B:$B,"합계"))</f>
        <v/>
      </c>
      <c r="P203" s="21" t="str">
        <f>IF(A203="","",IF(COUNTIFS('MP내역(안정)'!A:A,A203,'MP내역(안정)'!G:G,"&gt;"&amp;$F$2,'MP내역(안정)'!D:D,"&lt;&gt;"&amp;$H$2,'MP내역(안정)'!D:D,"&lt;&gt;"&amp;$I$2,'MP내역(안정)'!B:B,"&lt;&gt;현금",'MP내역(안정)'!B:B,"&lt;&gt;합계")=0,"O","X"))</f>
        <v/>
      </c>
      <c r="Q203" s="21" t="str">
        <f>IF(A203="","",IF(AND(ABS(I203-SUMIFS('MP내역(안정)'!G:G,'MP내역(안정)'!A:A,A203,'MP내역(안정)'!F:F,"Y"))&lt;0.001,ABS(H203-SUMIFS('MP내역(안정)'!G:G,'MP내역(안정)'!A:A,A203,'MP내역(안정)'!B:B,"&lt;&gt;합계"))&lt;0.001),"O","X"))</f>
        <v/>
      </c>
      <c r="R203" s="21" t="str">
        <f>IF(A203="","",IF(COUNTIFS('MP내역(안정)'!A:A,A203,'MP내역(안정)'!H:H,"X")=0,"O","X"))</f>
        <v/>
      </c>
      <c r="S203" s="20"/>
    </row>
    <row r="204" spans="12:19">
      <c r="L204" s="21" t="str">
        <f t="shared" si="6"/>
        <v/>
      </c>
      <c r="M204" s="21" t="str">
        <f t="shared" si="7"/>
        <v/>
      </c>
      <c r="N204" s="21" t="str">
        <f>IF(A204="","",IFERROR(IF(J204&lt;VLOOKUP(A204,'포트변경내역(중립)'!A:J,10,0),"O","X"),""))</f>
        <v/>
      </c>
      <c r="O204" s="21" t="str">
        <f>IF(A204="","",COUNTIFS('MP내역(안정)'!$A:$A,A204)-COUNTIFS('MP내역(안정)'!$A:$A,A204,'MP내역(안정)'!$B:$B,"현금")-COUNTIFS('MP내역(안정)'!$A:$A,A204,'MP내역(안정)'!$B:$B,"예수금")-COUNTIFS('MP내역(안정)'!$A:$A,A204,'MP내역(안정)'!$B:$B,"예탁금")-COUNTIFS('MP내역(안정)'!$A:$A,A204,'MP내역(안정)'!$B:$B,"합계"))</f>
        <v/>
      </c>
      <c r="P204" s="21" t="str">
        <f>IF(A204="","",IF(COUNTIFS('MP내역(안정)'!A:A,A204,'MP내역(안정)'!G:G,"&gt;"&amp;$F$2,'MP내역(안정)'!D:D,"&lt;&gt;"&amp;$H$2,'MP내역(안정)'!D:D,"&lt;&gt;"&amp;$I$2,'MP내역(안정)'!B:B,"&lt;&gt;현금",'MP내역(안정)'!B:B,"&lt;&gt;합계")=0,"O","X"))</f>
        <v/>
      </c>
      <c r="Q204" s="21" t="str">
        <f>IF(A204="","",IF(AND(ABS(I204-SUMIFS('MP내역(안정)'!G:G,'MP내역(안정)'!A:A,A204,'MP내역(안정)'!F:F,"Y"))&lt;0.001,ABS(H204-SUMIFS('MP내역(안정)'!G:G,'MP내역(안정)'!A:A,A204,'MP내역(안정)'!B:B,"&lt;&gt;합계"))&lt;0.001),"O","X"))</f>
        <v/>
      </c>
      <c r="R204" s="21" t="str">
        <f>IF(A204="","",IF(COUNTIFS('MP내역(안정)'!A:A,A204,'MP내역(안정)'!H:H,"X")=0,"O","X"))</f>
        <v/>
      </c>
      <c r="S204" s="20"/>
    </row>
    <row r="205" spans="12:19">
      <c r="L205" s="21" t="str">
        <f t="shared" si="6"/>
        <v/>
      </c>
      <c r="M205" s="21" t="str">
        <f t="shared" si="7"/>
        <v/>
      </c>
      <c r="N205" s="21" t="str">
        <f>IF(A205="","",IFERROR(IF(J205&lt;VLOOKUP(A205,'포트변경내역(중립)'!A:J,10,0),"O","X"),""))</f>
        <v/>
      </c>
      <c r="O205" s="21" t="str">
        <f>IF(A205="","",COUNTIFS('MP내역(안정)'!$A:$A,A205)-COUNTIFS('MP내역(안정)'!$A:$A,A205,'MP내역(안정)'!$B:$B,"현금")-COUNTIFS('MP내역(안정)'!$A:$A,A205,'MP내역(안정)'!$B:$B,"예수금")-COUNTIFS('MP내역(안정)'!$A:$A,A205,'MP내역(안정)'!$B:$B,"예탁금")-COUNTIFS('MP내역(안정)'!$A:$A,A205,'MP내역(안정)'!$B:$B,"합계"))</f>
        <v/>
      </c>
      <c r="P205" s="21" t="str">
        <f>IF(A205="","",IF(COUNTIFS('MP내역(안정)'!A:A,A205,'MP내역(안정)'!G:G,"&gt;"&amp;$F$2,'MP내역(안정)'!D:D,"&lt;&gt;"&amp;$H$2,'MP내역(안정)'!D:D,"&lt;&gt;"&amp;$I$2,'MP내역(안정)'!B:B,"&lt;&gt;현금",'MP내역(안정)'!B:B,"&lt;&gt;합계")=0,"O","X"))</f>
        <v/>
      </c>
      <c r="Q205" s="21" t="str">
        <f>IF(A205="","",IF(AND(ABS(I205-SUMIFS('MP내역(안정)'!G:G,'MP내역(안정)'!A:A,A205,'MP내역(안정)'!F:F,"Y"))&lt;0.001,ABS(H205-SUMIFS('MP내역(안정)'!G:G,'MP내역(안정)'!A:A,A205,'MP내역(안정)'!B:B,"&lt;&gt;합계"))&lt;0.001),"O","X"))</f>
        <v/>
      </c>
      <c r="R205" s="21" t="str">
        <f>IF(A205="","",IF(COUNTIFS('MP내역(안정)'!A:A,A205,'MP내역(안정)'!H:H,"X")=0,"O","X"))</f>
        <v/>
      </c>
      <c r="S205" s="20"/>
    </row>
    <row r="206" spans="12:19">
      <c r="L206" s="21" t="str">
        <f t="shared" si="6"/>
        <v/>
      </c>
      <c r="M206" s="21" t="str">
        <f t="shared" si="7"/>
        <v/>
      </c>
      <c r="N206" s="21" t="str">
        <f>IF(A206="","",IFERROR(IF(J206&lt;VLOOKUP(A206,'포트변경내역(중립)'!A:J,10,0),"O","X"),""))</f>
        <v/>
      </c>
      <c r="O206" s="21" t="str">
        <f>IF(A206="","",COUNTIFS('MP내역(안정)'!$A:$A,A206)-COUNTIFS('MP내역(안정)'!$A:$A,A206,'MP내역(안정)'!$B:$B,"현금")-COUNTIFS('MP내역(안정)'!$A:$A,A206,'MP내역(안정)'!$B:$B,"예수금")-COUNTIFS('MP내역(안정)'!$A:$A,A206,'MP내역(안정)'!$B:$B,"예탁금")-COUNTIFS('MP내역(안정)'!$A:$A,A206,'MP내역(안정)'!$B:$B,"합계"))</f>
        <v/>
      </c>
      <c r="P206" s="21" t="str">
        <f>IF(A206="","",IF(COUNTIFS('MP내역(안정)'!A:A,A206,'MP내역(안정)'!G:G,"&gt;"&amp;$F$2,'MP내역(안정)'!D:D,"&lt;&gt;"&amp;$H$2,'MP내역(안정)'!D:D,"&lt;&gt;"&amp;$I$2,'MP내역(안정)'!B:B,"&lt;&gt;현금",'MP내역(안정)'!B:B,"&lt;&gt;합계")=0,"O","X"))</f>
        <v/>
      </c>
      <c r="Q206" s="21" t="str">
        <f>IF(A206="","",IF(AND(ABS(I206-SUMIFS('MP내역(안정)'!G:G,'MP내역(안정)'!A:A,A206,'MP내역(안정)'!F:F,"Y"))&lt;0.001,ABS(H206-SUMIFS('MP내역(안정)'!G:G,'MP내역(안정)'!A:A,A206,'MP내역(안정)'!B:B,"&lt;&gt;합계"))&lt;0.001),"O","X"))</f>
        <v/>
      </c>
      <c r="R206" s="21" t="str">
        <f>IF(A206="","",IF(COUNTIFS('MP내역(안정)'!A:A,A206,'MP내역(안정)'!H:H,"X")=0,"O","X"))</f>
        <v/>
      </c>
      <c r="S206" s="20"/>
    </row>
    <row r="207" spans="12:19">
      <c r="L207" s="21" t="str">
        <f t="shared" si="6"/>
        <v/>
      </c>
      <c r="M207" s="21" t="str">
        <f t="shared" si="7"/>
        <v/>
      </c>
      <c r="N207" s="21" t="str">
        <f>IF(A207="","",IFERROR(IF(J207&lt;VLOOKUP(A207,'포트변경내역(중립)'!A:J,10,0),"O","X"),""))</f>
        <v/>
      </c>
      <c r="O207" s="21" t="str">
        <f>IF(A207="","",COUNTIFS('MP내역(안정)'!$A:$A,A207)-COUNTIFS('MP내역(안정)'!$A:$A,A207,'MP내역(안정)'!$B:$B,"현금")-COUNTIFS('MP내역(안정)'!$A:$A,A207,'MP내역(안정)'!$B:$B,"예수금")-COUNTIFS('MP내역(안정)'!$A:$A,A207,'MP내역(안정)'!$B:$B,"예탁금")-COUNTIFS('MP내역(안정)'!$A:$A,A207,'MP내역(안정)'!$B:$B,"합계"))</f>
        <v/>
      </c>
      <c r="P207" s="21" t="str">
        <f>IF(A207="","",IF(COUNTIFS('MP내역(안정)'!A:A,A207,'MP내역(안정)'!G:G,"&gt;"&amp;$F$2,'MP내역(안정)'!D:D,"&lt;&gt;"&amp;$H$2,'MP내역(안정)'!D:D,"&lt;&gt;"&amp;$I$2,'MP내역(안정)'!B:B,"&lt;&gt;현금",'MP내역(안정)'!B:B,"&lt;&gt;합계")=0,"O","X"))</f>
        <v/>
      </c>
      <c r="Q207" s="21" t="str">
        <f>IF(A207="","",IF(AND(ABS(I207-SUMIFS('MP내역(안정)'!G:G,'MP내역(안정)'!A:A,A207,'MP내역(안정)'!F:F,"Y"))&lt;0.001,ABS(H207-SUMIFS('MP내역(안정)'!G:G,'MP내역(안정)'!A:A,A207,'MP내역(안정)'!B:B,"&lt;&gt;합계"))&lt;0.001),"O","X"))</f>
        <v/>
      </c>
      <c r="R207" s="21" t="str">
        <f>IF(A207="","",IF(COUNTIFS('MP내역(안정)'!A:A,A207,'MP내역(안정)'!H:H,"X")=0,"O","X"))</f>
        <v/>
      </c>
      <c r="S207" s="20"/>
    </row>
    <row r="208" spans="12:19">
      <c r="L208" s="21" t="str">
        <f t="shared" si="6"/>
        <v/>
      </c>
      <c r="M208" s="21" t="str">
        <f t="shared" si="7"/>
        <v/>
      </c>
      <c r="N208" s="21" t="str">
        <f>IF(A208="","",IFERROR(IF(J208&lt;VLOOKUP(A208,'포트변경내역(중립)'!A:J,10,0),"O","X"),""))</f>
        <v/>
      </c>
      <c r="O208" s="21" t="str">
        <f>IF(A208="","",COUNTIFS('MP내역(안정)'!$A:$A,A208)-COUNTIFS('MP내역(안정)'!$A:$A,A208,'MP내역(안정)'!$B:$B,"현금")-COUNTIFS('MP내역(안정)'!$A:$A,A208,'MP내역(안정)'!$B:$B,"예수금")-COUNTIFS('MP내역(안정)'!$A:$A,A208,'MP내역(안정)'!$B:$B,"예탁금")-COUNTIFS('MP내역(안정)'!$A:$A,A208,'MP내역(안정)'!$B:$B,"합계"))</f>
        <v/>
      </c>
      <c r="P208" s="21" t="str">
        <f>IF(A208="","",IF(COUNTIFS('MP내역(안정)'!A:A,A208,'MP내역(안정)'!G:G,"&gt;"&amp;$F$2,'MP내역(안정)'!D:D,"&lt;&gt;"&amp;$H$2,'MP내역(안정)'!D:D,"&lt;&gt;"&amp;$I$2,'MP내역(안정)'!B:B,"&lt;&gt;현금",'MP내역(안정)'!B:B,"&lt;&gt;합계")=0,"O","X"))</f>
        <v/>
      </c>
      <c r="Q208" s="21" t="str">
        <f>IF(A208="","",IF(AND(ABS(I208-SUMIFS('MP내역(안정)'!G:G,'MP내역(안정)'!A:A,A208,'MP내역(안정)'!F:F,"Y"))&lt;0.001,ABS(H208-SUMIFS('MP내역(안정)'!G:G,'MP내역(안정)'!A:A,A208,'MP내역(안정)'!B:B,"&lt;&gt;합계"))&lt;0.001),"O","X"))</f>
        <v/>
      </c>
      <c r="R208" s="21" t="str">
        <f>IF(A208="","",IF(COUNTIFS('MP내역(안정)'!A:A,A208,'MP내역(안정)'!H:H,"X")=0,"O","X"))</f>
        <v/>
      </c>
      <c r="S208" s="20"/>
    </row>
    <row r="209" spans="12:19">
      <c r="L209" s="21" t="str">
        <f t="shared" si="6"/>
        <v/>
      </c>
      <c r="M209" s="21" t="str">
        <f t="shared" si="7"/>
        <v/>
      </c>
      <c r="N209" s="21" t="str">
        <f>IF(A209="","",IFERROR(IF(J209&lt;VLOOKUP(A209,'포트변경내역(중립)'!A:J,10,0),"O","X"),""))</f>
        <v/>
      </c>
      <c r="O209" s="21" t="str">
        <f>IF(A209="","",COUNTIFS('MP내역(안정)'!$A:$A,A209)-COUNTIFS('MP내역(안정)'!$A:$A,A209,'MP내역(안정)'!$B:$B,"현금")-COUNTIFS('MP내역(안정)'!$A:$A,A209,'MP내역(안정)'!$B:$B,"예수금")-COUNTIFS('MP내역(안정)'!$A:$A,A209,'MP내역(안정)'!$B:$B,"예탁금")-COUNTIFS('MP내역(안정)'!$A:$A,A209,'MP내역(안정)'!$B:$B,"합계"))</f>
        <v/>
      </c>
      <c r="P209" s="21" t="str">
        <f>IF(A209="","",IF(COUNTIFS('MP내역(안정)'!A:A,A209,'MP내역(안정)'!G:G,"&gt;"&amp;$F$2,'MP내역(안정)'!D:D,"&lt;&gt;"&amp;$H$2,'MP내역(안정)'!D:D,"&lt;&gt;"&amp;$I$2,'MP내역(안정)'!B:B,"&lt;&gt;현금",'MP내역(안정)'!B:B,"&lt;&gt;합계")=0,"O","X"))</f>
        <v/>
      </c>
      <c r="Q209" s="21" t="str">
        <f>IF(A209="","",IF(AND(ABS(I209-SUMIFS('MP내역(안정)'!G:G,'MP내역(안정)'!A:A,A209,'MP내역(안정)'!F:F,"Y"))&lt;0.001,ABS(H209-SUMIFS('MP내역(안정)'!G:G,'MP내역(안정)'!A:A,A209,'MP내역(안정)'!B:B,"&lt;&gt;합계"))&lt;0.001),"O","X"))</f>
        <v/>
      </c>
      <c r="R209" s="21" t="str">
        <f>IF(A209="","",IF(COUNTIFS('MP내역(안정)'!A:A,A209,'MP내역(안정)'!H:H,"X")=0,"O","X"))</f>
        <v/>
      </c>
      <c r="S209" s="20"/>
    </row>
    <row r="210" spans="12:19">
      <c r="L210" s="21" t="str">
        <f t="shared" si="6"/>
        <v/>
      </c>
      <c r="M210" s="21" t="str">
        <f t="shared" si="7"/>
        <v/>
      </c>
      <c r="N210" s="21" t="str">
        <f>IF(A210="","",IFERROR(IF(J210&lt;VLOOKUP(A210,'포트변경내역(중립)'!A:J,10,0),"O","X"),""))</f>
        <v/>
      </c>
      <c r="O210" s="21" t="str">
        <f>IF(A210="","",COUNTIFS('MP내역(안정)'!$A:$A,A210)-COUNTIFS('MP내역(안정)'!$A:$A,A210,'MP내역(안정)'!$B:$B,"현금")-COUNTIFS('MP내역(안정)'!$A:$A,A210,'MP내역(안정)'!$B:$B,"예수금")-COUNTIFS('MP내역(안정)'!$A:$A,A210,'MP내역(안정)'!$B:$B,"예탁금")-COUNTIFS('MP내역(안정)'!$A:$A,A210,'MP내역(안정)'!$B:$B,"합계"))</f>
        <v/>
      </c>
      <c r="P210" s="21" t="str">
        <f>IF(A210="","",IF(COUNTIFS('MP내역(안정)'!A:A,A210,'MP내역(안정)'!G:G,"&gt;"&amp;$F$2,'MP내역(안정)'!D:D,"&lt;&gt;"&amp;$H$2,'MP내역(안정)'!D:D,"&lt;&gt;"&amp;$I$2,'MP내역(안정)'!B:B,"&lt;&gt;현금",'MP내역(안정)'!B:B,"&lt;&gt;합계")=0,"O","X"))</f>
        <v/>
      </c>
      <c r="Q210" s="21" t="str">
        <f>IF(A210="","",IF(AND(ABS(I210-SUMIFS('MP내역(안정)'!G:G,'MP내역(안정)'!A:A,A210,'MP내역(안정)'!F:F,"Y"))&lt;0.001,ABS(H210-SUMIFS('MP내역(안정)'!G:G,'MP내역(안정)'!A:A,A210,'MP내역(안정)'!B:B,"&lt;&gt;합계"))&lt;0.001),"O","X"))</f>
        <v/>
      </c>
      <c r="R210" s="21" t="str">
        <f>IF(A210="","",IF(COUNTIFS('MP내역(안정)'!A:A,A210,'MP내역(안정)'!H:H,"X")=0,"O","X"))</f>
        <v/>
      </c>
      <c r="S210" s="20"/>
    </row>
    <row r="211" spans="12:19">
      <c r="L211" s="21" t="str">
        <f t="shared" si="6"/>
        <v/>
      </c>
      <c r="M211" s="21" t="str">
        <f t="shared" si="7"/>
        <v/>
      </c>
      <c r="N211" s="21" t="str">
        <f>IF(A211="","",IFERROR(IF(J211&lt;VLOOKUP(A211,'포트변경내역(중립)'!A:J,10,0),"O","X"),""))</f>
        <v/>
      </c>
      <c r="O211" s="21" t="str">
        <f>IF(A211="","",COUNTIFS('MP내역(안정)'!$A:$A,A211)-COUNTIFS('MP내역(안정)'!$A:$A,A211,'MP내역(안정)'!$B:$B,"현금")-COUNTIFS('MP내역(안정)'!$A:$A,A211,'MP내역(안정)'!$B:$B,"예수금")-COUNTIFS('MP내역(안정)'!$A:$A,A211,'MP내역(안정)'!$B:$B,"예탁금")-COUNTIFS('MP내역(안정)'!$A:$A,A211,'MP내역(안정)'!$B:$B,"합계"))</f>
        <v/>
      </c>
      <c r="P211" s="21" t="str">
        <f>IF(A211="","",IF(COUNTIFS('MP내역(안정)'!A:A,A211,'MP내역(안정)'!G:G,"&gt;"&amp;$F$2,'MP내역(안정)'!D:D,"&lt;&gt;"&amp;$H$2,'MP내역(안정)'!D:D,"&lt;&gt;"&amp;$I$2,'MP내역(안정)'!B:B,"&lt;&gt;현금",'MP내역(안정)'!B:B,"&lt;&gt;합계")=0,"O","X"))</f>
        <v/>
      </c>
      <c r="Q211" s="21" t="str">
        <f>IF(A211="","",IF(AND(ABS(I211-SUMIFS('MP내역(안정)'!G:G,'MP내역(안정)'!A:A,A211,'MP내역(안정)'!F:F,"Y"))&lt;0.001,ABS(H211-SUMIFS('MP내역(안정)'!G:G,'MP내역(안정)'!A:A,A211,'MP내역(안정)'!B:B,"&lt;&gt;합계"))&lt;0.001),"O","X"))</f>
        <v/>
      </c>
      <c r="R211" s="21" t="str">
        <f>IF(A211="","",IF(COUNTIFS('MP내역(안정)'!A:A,A211,'MP내역(안정)'!H:H,"X")=0,"O","X"))</f>
        <v/>
      </c>
      <c r="S211" s="20"/>
    </row>
    <row r="212" spans="12:19">
      <c r="L212" s="21" t="str">
        <f t="shared" si="6"/>
        <v/>
      </c>
      <c r="M212" s="21" t="str">
        <f t="shared" si="7"/>
        <v/>
      </c>
      <c r="N212" s="21" t="str">
        <f>IF(A212="","",IFERROR(IF(J212&lt;VLOOKUP(A212,'포트변경내역(중립)'!A:J,10,0),"O","X"),""))</f>
        <v/>
      </c>
      <c r="O212" s="21" t="str">
        <f>IF(A212="","",COUNTIFS('MP내역(안정)'!$A:$A,A212)-COUNTIFS('MP내역(안정)'!$A:$A,A212,'MP내역(안정)'!$B:$B,"현금")-COUNTIFS('MP내역(안정)'!$A:$A,A212,'MP내역(안정)'!$B:$B,"예수금")-COUNTIFS('MP내역(안정)'!$A:$A,A212,'MP내역(안정)'!$B:$B,"예탁금")-COUNTIFS('MP내역(안정)'!$A:$A,A212,'MP내역(안정)'!$B:$B,"합계"))</f>
        <v/>
      </c>
      <c r="P212" s="21" t="str">
        <f>IF(A212="","",IF(COUNTIFS('MP내역(안정)'!A:A,A212,'MP내역(안정)'!G:G,"&gt;"&amp;$F$2,'MP내역(안정)'!D:D,"&lt;&gt;"&amp;$H$2,'MP내역(안정)'!D:D,"&lt;&gt;"&amp;$I$2,'MP내역(안정)'!B:B,"&lt;&gt;현금",'MP내역(안정)'!B:B,"&lt;&gt;합계")=0,"O","X"))</f>
        <v/>
      </c>
      <c r="Q212" s="21" t="str">
        <f>IF(A212="","",IF(AND(ABS(I212-SUMIFS('MP내역(안정)'!G:G,'MP내역(안정)'!A:A,A212,'MP내역(안정)'!F:F,"Y"))&lt;0.001,ABS(H212-SUMIFS('MP내역(안정)'!G:G,'MP내역(안정)'!A:A,A212,'MP내역(안정)'!B:B,"&lt;&gt;합계"))&lt;0.001),"O","X"))</f>
        <v/>
      </c>
      <c r="R212" s="21" t="str">
        <f>IF(A212="","",IF(COUNTIFS('MP내역(안정)'!A:A,A212,'MP내역(안정)'!H:H,"X")=0,"O","X"))</f>
        <v/>
      </c>
      <c r="S212" s="20"/>
    </row>
    <row r="213" spans="12:19">
      <c r="L213" s="21" t="str">
        <f t="shared" si="6"/>
        <v/>
      </c>
      <c r="M213" s="21" t="str">
        <f t="shared" si="7"/>
        <v/>
      </c>
      <c r="N213" s="21" t="str">
        <f>IF(A213="","",IFERROR(IF(J213&lt;VLOOKUP(A213,'포트변경내역(중립)'!A:J,10,0),"O","X"),""))</f>
        <v/>
      </c>
      <c r="O213" s="21" t="str">
        <f>IF(A213="","",COUNTIFS('MP내역(안정)'!$A:$A,A213)-COUNTIFS('MP내역(안정)'!$A:$A,A213,'MP내역(안정)'!$B:$B,"현금")-COUNTIFS('MP내역(안정)'!$A:$A,A213,'MP내역(안정)'!$B:$B,"예수금")-COUNTIFS('MP내역(안정)'!$A:$A,A213,'MP내역(안정)'!$B:$B,"예탁금")-COUNTIFS('MP내역(안정)'!$A:$A,A213,'MP내역(안정)'!$B:$B,"합계"))</f>
        <v/>
      </c>
      <c r="P213" s="21" t="str">
        <f>IF(A213="","",IF(COUNTIFS('MP내역(안정)'!A:A,A213,'MP내역(안정)'!G:G,"&gt;"&amp;$F$2,'MP내역(안정)'!D:D,"&lt;&gt;"&amp;$H$2,'MP내역(안정)'!D:D,"&lt;&gt;"&amp;$I$2,'MP내역(안정)'!B:B,"&lt;&gt;현금",'MP내역(안정)'!B:B,"&lt;&gt;합계")=0,"O","X"))</f>
        <v/>
      </c>
      <c r="Q213" s="21" t="str">
        <f>IF(A213="","",IF(AND(ABS(I213-SUMIFS('MP내역(안정)'!G:G,'MP내역(안정)'!A:A,A213,'MP내역(안정)'!F:F,"Y"))&lt;0.001,ABS(H213-SUMIFS('MP내역(안정)'!G:G,'MP내역(안정)'!A:A,A213,'MP내역(안정)'!B:B,"&lt;&gt;합계"))&lt;0.001),"O","X"))</f>
        <v/>
      </c>
      <c r="R213" s="21" t="str">
        <f>IF(A213="","",IF(COUNTIFS('MP내역(안정)'!A:A,A213,'MP내역(안정)'!H:H,"X")=0,"O","X"))</f>
        <v/>
      </c>
      <c r="S213" s="20"/>
    </row>
    <row r="214" spans="12:19">
      <c r="L214" s="21" t="str">
        <f t="shared" si="6"/>
        <v/>
      </c>
      <c r="M214" s="21" t="str">
        <f t="shared" si="7"/>
        <v/>
      </c>
      <c r="N214" s="21" t="str">
        <f>IF(A214="","",IFERROR(IF(J214&lt;VLOOKUP(A214,'포트변경내역(중립)'!A:J,10,0),"O","X"),""))</f>
        <v/>
      </c>
      <c r="O214" s="21" t="str">
        <f>IF(A214="","",COUNTIFS('MP내역(안정)'!$A:$A,A214)-COUNTIFS('MP내역(안정)'!$A:$A,A214,'MP내역(안정)'!$B:$B,"현금")-COUNTIFS('MP내역(안정)'!$A:$A,A214,'MP내역(안정)'!$B:$B,"예수금")-COUNTIFS('MP내역(안정)'!$A:$A,A214,'MP내역(안정)'!$B:$B,"예탁금")-COUNTIFS('MP내역(안정)'!$A:$A,A214,'MP내역(안정)'!$B:$B,"합계"))</f>
        <v/>
      </c>
      <c r="P214" s="21" t="str">
        <f>IF(A214="","",IF(COUNTIFS('MP내역(안정)'!A:A,A214,'MP내역(안정)'!G:G,"&gt;"&amp;$F$2,'MP내역(안정)'!D:D,"&lt;&gt;"&amp;$H$2,'MP내역(안정)'!D:D,"&lt;&gt;"&amp;$I$2,'MP내역(안정)'!B:B,"&lt;&gt;현금",'MP내역(안정)'!B:B,"&lt;&gt;합계")=0,"O","X"))</f>
        <v/>
      </c>
      <c r="Q214" s="21" t="str">
        <f>IF(A214="","",IF(AND(ABS(I214-SUMIFS('MP내역(안정)'!G:G,'MP내역(안정)'!A:A,A214,'MP내역(안정)'!F:F,"Y"))&lt;0.001,ABS(H214-SUMIFS('MP내역(안정)'!G:G,'MP내역(안정)'!A:A,A214,'MP내역(안정)'!B:B,"&lt;&gt;합계"))&lt;0.001),"O","X"))</f>
        <v/>
      </c>
      <c r="R214" s="21" t="str">
        <f>IF(A214="","",IF(COUNTIFS('MP내역(안정)'!A:A,A214,'MP내역(안정)'!H:H,"X")=0,"O","X"))</f>
        <v/>
      </c>
      <c r="S214" s="20"/>
    </row>
    <row r="215" spans="12:19">
      <c r="L215" s="21" t="str">
        <f t="shared" si="6"/>
        <v/>
      </c>
      <c r="M215" s="21" t="str">
        <f t="shared" si="7"/>
        <v/>
      </c>
      <c r="N215" s="21" t="str">
        <f>IF(A215="","",IFERROR(IF(J215&lt;VLOOKUP(A215,'포트변경내역(중립)'!A:J,10,0),"O","X"),""))</f>
        <v/>
      </c>
      <c r="O215" s="21" t="str">
        <f>IF(A215="","",COUNTIFS('MP내역(안정)'!$A:$A,A215)-COUNTIFS('MP내역(안정)'!$A:$A,A215,'MP내역(안정)'!$B:$B,"현금")-COUNTIFS('MP내역(안정)'!$A:$A,A215,'MP내역(안정)'!$B:$B,"예수금")-COUNTIFS('MP내역(안정)'!$A:$A,A215,'MP내역(안정)'!$B:$B,"예탁금")-COUNTIFS('MP내역(안정)'!$A:$A,A215,'MP내역(안정)'!$B:$B,"합계"))</f>
        <v/>
      </c>
      <c r="P215" s="21" t="str">
        <f>IF(A215="","",IF(COUNTIFS('MP내역(안정)'!A:A,A215,'MP내역(안정)'!G:G,"&gt;"&amp;$F$2,'MP내역(안정)'!D:D,"&lt;&gt;"&amp;$H$2,'MP내역(안정)'!D:D,"&lt;&gt;"&amp;$I$2,'MP내역(안정)'!B:B,"&lt;&gt;현금",'MP내역(안정)'!B:B,"&lt;&gt;합계")=0,"O","X"))</f>
        <v/>
      </c>
      <c r="Q215" s="21" t="str">
        <f>IF(A215="","",IF(AND(ABS(I215-SUMIFS('MP내역(안정)'!G:G,'MP내역(안정)'!A:A,A215,'MP내역(안정)'!F:F,"Y"))&lt;0.001,ABS(H215-SUMIFS('MP내역(안정)'!G:G,'MP내역(안정)'!A:A,A215,'MP내역(안정)'!B:B,"&lt;&gt;합계"))&lt;0.001),"O","X"))</f>
        <v/>
      </c>
      <c r="R215" s="21" t="str">
        <f>IF(A215="","",IF(COUNTIFS('MP내역(안정)'!A:A,A215,'MP내역(안정)'!H:H,"X")=0,"O","X"))</f>
        <v/>
      </c>
      <c r="S215" s="20"/>
    </row>
    <row r="216" spans="12:19">
      <c r="L216" s="21" t="str">
        <f t="shared" si="6"/>
        <v/>
      </c>
      <c r="M216" s="21" t="str">
        <f t="shared" si="7"/>
        <v/>
      </c>
      <c r="N216" s="21" t="str">
        <f>IF(A216="","",IFERROR(IF(J216&lt;VLOOKUP(A216,'포트변경내역(중립)'!A:J,10,0),"O","X"),""))</f>
        <v/>
      </c>
      <c r="O216" s="21" t="str">
        <f>IF(A216="","",COUNTIFS('MP내역(안정)'!$A:$A,A216)-COUNTIFS('MP내역(안정)'!$A:$A,A216,'MP내역(안정)'!$B:$B,"현금")-COUNTIFS('MP내역(안정)'!$A:$A,A216,'MP내역(안정)'!$B:$B,"예수금")-COUNTIFS('MP내역(안정)'!$A:$A,A216,'MP내역(안정)'!$B:$B,"예탁금")-COUNTIFS('MP내역(안정)'!$A:$A,A216,'MP내역(안정)'!$B:$B,"합계"))</f>
        <v/>
      </c>
      <c r="P216" s="21" t="str">
        <f>IF(A216="","",IF(COUNTIFS('MP내역(안정)'!A:A,A216,'MP내역(안정)'!G:G,"&gt;"&amp;$F$2,'MP내역(안정)'!D:D,"&lt;&gt;"&amp;$H$2,'MP내역(안정)'!D:D,"&lt;&gt;"&amp;$I$2,'MP내역(안정)'!B:B,"&lt;&gt;현금",'MP내역(안정)'!B:B,"&lt;&gt;합계")=0,"O","X"))</f>
        <v/>
      </c>
      <c r="Q216" s="21" t="str">
        <f>IF(A216="","",IF(AND(ABS(I216-SUMIFS('MP내역(안정)'!G:G,'MP내역(안정)'!A:A,A216,'MP내역(안정)'!F:F,"Y"))&lt;0.001,ABS(H216-SUMIFS('MP내역(안정)'!G:G,'MP내역(안정)'!A:A,A216,'MP내역(안정)'!B:B,"&lt;&gt;합계"))&lt;0.001),"O","X"))</f>
        <v/>
      </c>
      <c r="R216" s="21" t="str">
        <f>IF(A216="","",IF(COUNTIFS('MP내역(안정)'!A:A,A216,'MP내역(안정)'!H:H,"X")=0,"O","X"))</f>
        <v/>
      </c>
      <c r="S216" s="20"/>
    </row>
    <row r="217" spans="12:19">
      <c r="L217" s="21" t="str">
        <f t="shared" si="6"/>
        <v/>
      </c>
      <c r="M217" s="21" t="str">
        <f t="shared" si="7"/>
        <v/>
      </c>
      <c r="N217" s="21" t="str">
        <f>IF(A217="","",IFERROR(IF(J217&lt;VLOOKUP(A217,'포트변경내역(중립)'!A:J,10,0),"O","X"),""))</f>
        <v/>
      </c>
      <c r="O217" s="21" t="str">
        <f>IF(A217="","",COUNTIFS('MP내역(안정)'!$A:$A,A217)-COUNTIFS('MP내역(안정)'!$A:$A,A217,'MP내역(안정)'!$B:$B,"현금")-COUNTIFS('MP내역(안정)'!$A:$A,A217,'MP내역(안정)'!$B:$B,"예수금")-COUNTIFS('MP내역(안정)'!$A:$A,A217,'MP내역(안정)'!$B:$B,"예탁금")-COUNTIFS('MP내역(안정)'!$A:$A,A217,'MP내역(안정)'!$B:$B,"합계"))</f>
        <v/>
      </c>
      <c r="P217" s="21" t="str">
        <f>IF(A217="","",IF(COUNTIFS('MP내역(안정)'!A:A,A217,'MP내역(안정)'!G:G,"&gt;"&amp;$F$2,'MP내역(안정)'!D:D,"&lt;&gt;"&amp;$H$2,'MP내역(안정)'!D:D,"&lt;&gt;"&amp;$I$2,'MP내역(안정)'!B:B,"&lt;&gt;현금",'MP내역(안정)'!B:B,"&lt;&gt;합계")=0,"O","X"))</f>
        <v/>
      </c>
      <c r="Q217" s="21" t="str">
        <f>IF(A217="","",IF(AND(ABS(I217-SUMIFS('MP내역(안정)'!G:G,'MP내역(안정)'!A:A,A217,'MP내역(안정)'!F:F,"Y"))&lt;0.001,ABS(H217-SUMIFS('MP내역(안정)'!G:G,'MP내역(안정)'!A:A,A217,'MP내역(안정)'!B:B,"&lt;&gt;합계"))&lt;0.001),"O","X"))</f>
        <v/>
      </c>
      <c r="R217" s="21" t="str">
        <f>IF(A217="","",IF(COUNTIFS('MP내역(안정)'!A:A,A217,'MP내역(안정)'!H:H,"X")=0,"O","X"))</f>
        <v/>
      </c>
      <c r="S217" s="20"/>
    </row>
    <row r="218" spans="12:19">
      <c r="L218" s="21" t="str">
        <f t="shared" si="6"/>
        <v/>
      </c>
      <c r="M218" s="21" t="str">
        <f t="shared" si="7"/>
        <v/>
      </c>
      <c r="N218" s="21" t="str">
        <f>IF(A218="","",IFERROR(IF(J218&lt;VLOOKUP(A218,'포트변경내역(중립)'!A:J,10,0),"O","X"),""))</f>
        <v/>
      </c>
      <c r="O218" s="21" t="str">
        <f>IF(A218="","",COUNTIFS('MP내역(안정)'!$A:$A,A218)-COUNTIFS('MP내역(안정)'!$A:$A,A218,'MP내역(안정)'!$B:$B,"현금")-COUNTIFS('MP내역(안정)'!$A:$A,A218,'MP내역(안정)'!$B:$B,"예수금")-COUNTIFS('MP내역(안정)'!$A:$A,A218,'MP내역(안정)'!$B:$B,"예탁금")-COUNTIFS('MP내역(안정)'!$A:$A,A218,'MP내역(안정)'!$B:$B,"합계"))</f>
        <v/>
      </c>
      <c r="P218" s="21" t="str">
        <f>IF(A218="","",IF(COUNTIFS('MP내역(안정)'!A:A,A218,'MP내역(안정)'!G:G,"&gt;"&amp;$F$2,'MP내역(안정)'!D:D,"&lt;&gt;"&amp;$H$2,'MP내역(안정)'!D:D,"&lt;&gt;"&amp;$I$2,'MP내역(안정)'!B:B,"&lt;&gt;현금",'MP내역(안정)'!B:B,"&lt;&gt;합계")=0,"O","X"))</f>
        <v/>
      </c>
      <c r="Q218" s="21" t="str">
        <f>IF(A218="","",IF(AND(ABS(I218-SUMIFS('MP내역(안정)'!G:G,'MP내역(안정)'!A:A,A218,'MP내역(안정)'!F:F,"Y"))&lt;0.001,ABS(H218-SUMIFS('MP내역(안정)'!G:G,'MP내역(안정)'!A:A,A218,'MP내역(안정)'!B:B,"&lt;&gt;합계"))&lt;0.001),"O","X"))</f>
        <v/>
      </c>
      <c r="R218" s="21" t="str">
        <f>IF(A218="","",IF(COUNTIFS('MP내역(안정)'!A:A,A218,'MP내역(안정)'!H:H,"X")=0,"O","X"))</f>
        <v/>
      </c>
      <c r="S218" s="20"/>
    </row>
    <row r="219" spans="12:19">
      <c r="L219" s="21" t="str">
        <f t="shared" si="6"/>
        <v/>
      </c>
      <c r="M219" s="21" t="str">
        <f t="shared" si="7"/>
        <v/>
      </c>
      <c r="N219" s="21" t="str">
        <f>IF(A219="","",IFERROR(IF(J219&lt;VLOOKUP(A219,'포트변경내역(중립)'!A:J,10,0),"O","X"),""))</f>
        <v/>
      </c>
      <c r="O219" s="21" t="str">
        <f>IF(A219="","",COUNTIFS('MP내역(안정)'!$A:$A,A219)-COUNTIFS('MP내역(안정)'!$A:$A,A219,'MP내역(안정)'!$B:$B,"현금")-COUNTIFS('MP내역(안정)'!$A:$A,A219,'MP내역(안정)'!$B:$B,"예수금")-COUNTIFS('MP내역(안정)'!$A:$A,A219,'MP내역(안정)'!$B:$B,"예탁금")-COUNTIFS('MP내역(안정)'!$A:$A,A219,'MP내역(안정)'!$B:$B,"합계"))</f>
        <v/>
      </c>
      <c r="P219" s="21" t="str">
        <f>IF(A219="","",IF(COUNTIFS('MP내역(안정)'!A:A,A219,'MP내역(안정)'!G:G,"&gt;"&amp;$F$2,'MP내역(안정)'!D:D,"&lt;&gt;"&amp;$H$2,'MP내역(안정)'!D:D,"&lt;&gt;"&amp;$I$2,'MP내역(안정)'!B:B,"&lt;&gt;현금",'MP내역(안정)'!B:B,"&lt;&gt;합계")=0,"O","X"))</f>
        <v/>
      </c>
      <c r="Q219" s="21" t="str">
        <f>IF(A219="","",IF(AND(ABS(I219-SUMIFS('MP내역(안정)'!G:G,'MP내역(안정)'!A:A,A219,'MP내역(안정)'!F:F,"Y"))&lt;0.001,ABS(H219-SUMIFS('MP내역(안정)'!G:G,'MP내역(안정)'!A:A,A219,'MP내역(안정)'!B:B,"&lt;&gt;합계"))&lt;0.001),"O","X"))</f>
        <v/>
      </c>
      <c r="R219" s="21" t="str">
        <f>IF(A219="","",IF(COUNTIFS('MP내역(안정)'!A:A,A219,'MP내역(안정)'!H:H,"X")=0,"O","X"))</f>
        <v/>
      </c>
      <c r="S219" s="20"/>
    </row>
    <row r="220" spans="12:19">
      <c r="L220" s="21" t="str">
        <f t="shared" si="6"/>
        <v/>
      </c>
      <c r="M220" s="21" t="str">
        <f t="shared" si="7"/>
        <v/>
      </c>
      <c r="N220" s="21" t="str">
        <f>IF(A220="","",IFERROR(IF(J220&lt;VLOOKUP(A220,'포트변경내역(중립)'!A:J,10,0),"O","X"),""))</f>
        <v/>
      </c>
      <c r="O220" s="21" t="str">
        <f>IF(A220="","",COUNTIFS('MP내역(안정)'!$A:$A,A220)-COUNTIFS('MP내역(안정)'!$A:$A,A220,'MP내역(안정)'!$B:$B,"현금")-COUNTIFS('MP내역(안정)'!$A:$A,A220,'MP내역(안정)'!$B:$B,"예수금")-COUNTIFS('MP내역(안정)'!$A:$A,A220,'MP내역(안정)'!$B:$B,"예탁금")-COUNTIFS('MP내역(안정)'!$A:$A,A220,'MP내역(안정)'!$B:$B,"합계"))</f>
        <v/>
      </c>
      <c r="P220" s="21" t="str">
        <f>IF(A220="","",IF(COUNTIFS('MP내역(안정)'!A:A,A220,'MP내역(안정)'!G:G,"&gt;"&amp;$F$2,'MP내역(안정)'!D:D,"&lt;&gt;"&amp;$H$2,'MP내역(안정)'!D:D,"&lt;&gt;"&amp;$I$2,'MP내역(안정)'!B:B,"&lt;&gt;현금",'MP내역(안정)'!B:B,"&lt;&gt;합계")=0,"O","X"))</f>
        <v/>
      </c>
      <c r="Q220" s="21" t="str">
        <f>IF(A220="","",IF(AND(ABS(I220-SUMIFS('MP내역(안정)'!G:G,'MP내역(안정)'!A:A,A220,'MP내역(안정)'!F:F,"Y"))&lt;0.001,ABS(H220-SUMIFS('MP내역(안정)'!G:G,'MP내역(안정)'!A:A,A220,'MP내역(안정)'!B:B,"&lt;&gt;합계"))&lt;0.001),"O","X"))</f>
        <v/>
      </c>
      <c r="R220" s="21" t="str">
        <f>IF(A220="","",IF(COUNTIFS('MP내역(안정)'!A:A,A220,'MP내역(안정)'!H:H,"X")=0,"O","X"))</f>
        <v/>
      </c>
      <c r="S220" s="20"/>
    </row>
    <row r="221" spans="12:19">
      <c r="L221" s="21" t="str">
        <f t="shared" si="6"/>
        <v/>
      </c>
      <c r="M221" s="21" t="str">
        <f t="shared" si="7"/>
        <v/>
      </c>
      <c r="N221" s="21" t="str">
        <f>IF(A221="","",IFERROR(IF(J221&lt;VLOOKUP(A221,'포트변경내역(중립)'!A:J,10,0),"O","X"),""))</f>
        <v/>
      </c>
      <c r="O221" s="21" t="str">
        <f>IF(A221="","",COUNTIFS('MP내역(안정)'!$A:$A,A221)-COUNTIFS('MP내역(안정)'!$A:$A,A221,'MP내역(안정)'!$B:$B,"현금")-COUNTIFS('MP내역(안정)'!$A:$A,A221,'MP내역(안정)'!$B:$B,"예수금")-COUNTIFS('MP내역(안정)'!$A:$A,A221,'MP내역(안정)'!$B:$B,"예탁금")-COUNTIFS('MP내역(안정)'!$A:$A,A221,'MP내역(안정)'!$B:$B,"합계"))</f>
        <v/>
      </c>
      <c r="P221" s="21" t="str">
        <f>IF(A221="","",IF(COUNTIFS('MP내역(안정)'!A:A,A221,'MP내역(안정)'!G:G,"&gt;"&amp;$F$2,'MP내역(안정)'!D:D,"&lt;&gt;"&amp;$H$2,'MP내역(안정)'!D:D,"&lt;&gt;"&amp;$I$2,'MP내역(안정)'!B:B,"&lt;&gt;현금",'MP내역(안정)'!B:B,"&lt;&gt;합계")=0,"O","X"))</f>
        <v/>
      </c>
      <c r="Q221" s="21" t="str">
        <f>IF(A221="","",IF(AND(ABS(I221-SUMIFS('MP내역(안정)'!G:G,'MP내역(안정)'!A:A,A221,'MP내역(안정)'!F:F,"Y"))&lt;0.001,ABS(H221-SUMIFS('MP내역(안정)'!G:G,'MP내역(안정)'!A:A,A221,'MP내역(안정)'!B:B,"&lt;&gt;합계"))&lt;0.001),"O","X"))</f>
        <v/>
      </c>
      <c r="R221" s="21" t="str">
        <f>IF(A221="","",IF(COUNTIFS('MP내역(안정)'!A:A,A221,'MP내역(안정)'!H:H,"X")=0,"O","X"))</f>
        <v/>
      </c>
      <c r="S221" s="20"/>
    </row>
    <row r="222" spans="12:19">
      <c r="L222" s="21" t="str">
        <f t="shared" si="6"/>
        <v/>
      </c>
      <c r="M222" s="21" t="str">
        <f t="shared" si="7"/>
        <v/>
      </c>
      <c r="N222" s="21" t="str">
        <f>IF(A222="","",IFERROR(IF(J222&lt;VLOOKUP(A222,'포트변경내역(중립)'!A:J,10,0),"O","X"),""))</f>
        <v/>
      </c>
      <c r="O222" s="21" t="str">
        <f>IF(A222="","",COUNTIFS('MP내역(안정)'!$A:$A,A222)-COUNTIFS('MP내역(안정)'!$A:$A,A222,'MP내역(안정)'!$B:$B,"현금")-COUNTIFS('MP내역(안정)'!$A:$A,A222,'MP내역(안정)'!$B:$B,"예수금")-COUNTIFS('MP내역(안정)'!$A:$A,A222,'MP내역(안정)'!$B:$B,"예탁금")-COUNTIFS('MP내역(안정)'!$A:$A,A222,'MP내역(안정)'!$B:$B,"합계"))</f>
        <v/>
      </c>
      <c r="P222" s="21" t="str">
        <f>IF(A222="","",IF(COUNTIFS('MP내역(안정)'!A:A,A222,'MP내역(안정)'!G:G,"&gt;"&amp;$F$2,'MP내역(안정)'!D:D,"&lt;&gt;"&amp;$H$2,'MP내역(안정)'!D:D,"&lt;&gt;"&amp;$I$2,'MP내역(안정)'!B:B,"&lt;&gt;현금",'MP내역(안정)'!B:B,"&lt;&gt;합계")=0,"O","X"))</f>
        <v/>
      </c>
      <c r="Q222" s="21" t="str">
        <f>IF(A222="","",IF(AND(ABS(I222-SUMIFS('MP내역(안정)'!G:G,'MP내역(안정)'!A:A,A222,'MP내역(안정)'!F:F,"Y"))&lt;0.001,ABS(H222-SUMIFS('MP내역(안정)'!G:G,'MP내역(안정)'!A:A,A222,'MP내역(안정)'!B:B,"&lt;&gt;합계"))&lt;0.001),"O","X"))</f>
        <v/>
      </c>
      <c r="R222" s="21" t="str">
        <f>IF(A222="","",IF(COUNTIFS('MP내역(안정)'!A:A,A222,'MP내역(안정)'!H:H,"X")=0,"O","X"))</f>
        <v/>
      </c>
      <c r="S222" s="20"/>
    </row>
    <row r="223" spans="12:19">
      <c r="L223" s="21" t="str">
        <f t="shared" si="6"/>
        <v/>
      </c>
      <c r="M223" s="21" t="str">
        <f t="shared" si="7"/>
        <v/>
      </c>
      <c r="N223" s="21" t="str">
        <f>IF(A223="","",IFERROR(IF(J223&lt;VLOOKUP(A223,'포트변경내역(중립)'!A:J,10,0),"O","X"),""))</f>
        <v/>
      </c>
      <c r="O223" s="21" t="str">
        <f>IF(A223="","",COUNTIFS('MP내역(안정)'!$A:$A,A223)-COUNTIFS('MP내역(안정)'!$A:$A,A223,'MP내역(안정)'!$B:$B,"현금")-COUNTIFS('MP내역(안정)'!$A:$A,A223,'MP내역(안정)'!$B:$B,"예수금")-COUNTIFS('MP내역(안정)'!$A:$A,A223,'MP내역(안정)'!$B:$B,"예탁금")-COUNTIFS('MP내역(안정)'!$A:$A,A223,'MP내역(안정)'!$B:$B,"합계"))</f>
        <v/>
      </c>
      <c r="P223" s="21" t="str">
        <f>IF(A223="","",IF(COUNTIFS('MP내역(안정)'!A:A,A223,'MP내역(안정)'!G:G,"&gt;"&amp;$F$2,'MP내역(안정)'!D:D,"&lt;&gt;"&amp;$H$2,'MP내역(안정)'!D:D,"&lt;&gt;"&amp;$I$2,'MP내역(안정)'!B:B,"&lt;&gt;현금",'MP내역(안정)'!B:B,"&lt;&gt;합계")=0,"O","X"))</f>
        <v/>
      </c>
      <c r="Q223" s="21" t="str">
        <f>IF(A223="","",IF(AND(ABS(I223-SUMIFS('MP내역(안정)'!G:G,'MP내역(안정)'!A:A,A223,'MP내역(안정)'!F:F,"Y"))&lt;0.001,ABS(H223-SUMIFS('MP내역(안정)'!G:G,'MP내역(안정)'!A:A,A223,'MP내역(안정)'!B:B,"&lt;&gt;합계"))&lt;0.001),"O","X"))</f>
        <v/>
      </c>
      <c r="R223" s="21" t="str">
        <f>IF(A223="","",IF(COUNTIFS('MP내역(안정)'!A:A,A223,'MP내역(안정)'!H:H,"X")=0,"O","X"))</f>
        <v/>
      </c>
      <c r="S223" s="20"/>
    </row>
    <row r="224" spans="12:19">
      <c r="L224" s="21" t="str">
        <f t="shared" si="6"/>
        <v/>
      </c>
      <c r="M224" s="21" t="str">
        <f t="shared" si="7"/>
        <v/>
      </c>
      <c r="N224" s="21" t="str">
        <f>IF(A224="","",IFERROR(IF(J224&lt;VLOOKUP(A224,'포트변경내역(중립)'!A:J,10,0),"O","X"),""))</f>
        <v/>
      </c>
      <c r="O224" s="21" t="str">
        <f>IF(A224="","",COUNTIFS('MP내역(안정)'!$A:$A,A224)-COUNTIFS('MP내역(안정)'!$A:$A,A224,'MP내역(안정)'!$B:$B,"현금")-COUNTIFS('MP내역(안정)'!$A:$A,A224,'MP내역(안정)'!$B:$B,"예수금")-COUNTIFS('MP내역(안정)'!$A:$A,A224,'MP내역(안정)'!$B:$B,"예탁금")-COUNTIFS('MP내역(안정)'!$A:$A,A224,'MP내역(안정)'!$B:$B,"합계"))</f>
        <v/>
      </c>
      <c r="P224" s="21" t="str">
        <f>IF(A224="","",IF(COUNTIFS('MP내역(안정)'!A:A,A224,'MP내역(안정)'!G:G,"&gt;"&amp;$F$2,'MP내역(안정)'!D:D,"&lt;&gt;"&amp;$H$2,'MP내역(안정)'!D:D,"&lt;&gt;"&amp;$I$2,'MP내역(안정)'!B:B,"&lt;&gt;현금",'MP내역(안정)'!B:B,"&lt;&gt;합계")=0,"O","X"))</f>
        <v/>
      </c>
      <c r="Q224" s="21" t="str">
        <f>IF(A224="","",IF(AND(ABS(I224-SUMIFS('MP내역(안정)'!G:G,'MP내역(안정)'!A:A,A224,'MP내역(안정)'!F:F,"Y"))&lt;0.001,ABS(H224-SUMIFS('MP내역(안정)'!G:G,'MP내역(안정)'!A:A,A224,'MP내역(안정)'!B:B,"&lt;&gt;합계"))&lt;0.001),"O","X"))</f>
        <v/>
      </c>
      <c r="R224" s="21" t="str">
        <f>IF(A224="","",IF(COUNTIFS('MP내역(안정)'!A:A,A224,'MP내역(안정)'!H:H,"X")=0,"O","X"))</f>
        <v/>
      </c>
      <c r="S224" s="20"/>
    </row>
    <row r="225" spans="12:19">
      <c r="L225" s="21" t="str">
        <f t="shared" si="6"/>
        <v/>
      </c>
      <c r="M225" s="21" t="str">
        <f t="shared" si="7"/>
        <v/>
      </c>
      <c r="N225" s="21" t="str">
        <f>IF(A225="","",IFERROR(IF(J225&lt;VLOOKUP(A225,'포트변경내역(중립)'!A:J,10,0),"O","X"),""))</f>
        <v/>
      </c>
      <c r="O225" s="21" t="str">
        <f>IF(A225="","",COUNTIFS('MP내역(안정)'!$A:$A,A225)-COUNTIFS('MP내역(안정)'!$A:$A,A225,'MP내역(안정)'!$B:$B,"현금")-COUNTIFS('MP내역(안정)'!$A:$A,A225,'MP내역(안정)'!$B:$B,"예수금")-COUNTIFS('MP내역(안정)'!$A:$A,A225,'MP내역(안정)'!$B:$B,"예탁금")-COUNTIFS('MP내역(안정)'!$A:$A,A225,'MP내역(안정)'!$B:$B,"합계"))</f>
        <v/>
      </c>
      <c r="P225" s="21" t="str">
        <f>IF(A225="","",IF(COUNTIFS('MP내역(안정)'!A:A,A225,'MP내역(안정)'!G:G,"&gt;"&amp;$F$2,'MP내역(안정)'!D:D,"&lt;&gt;"&amp;$H$2,'MP내역(안정)'!D:D,"&lt;&gt;"&amp;$I$2,'MP내역(안정)'!B:B,"&lt;&gt;현금",'MP내역(안정)'!B:B,"&lt;&gt;합계")=0,"O","X"))</f>
        <v/>
      </c>
      <c r="Q225" s="21" t="str">
        <f>IF(A225="","",IF(AND(ABS(I225-SUMIFS('MP내역(안정)'!G:G,'MP내역(안정)'!A:A,A225,'MP내역(안정)'!F:F,"Y"))&lt;0.001,ABS(H225-SUMIFS('MP내역(안정)'!G:G,'MP내역(안정)'!A:A,A225,'MP내역(안정)'!B:B,"&lt;&gt;합계"))&lt;0.001),"O","X"))</f>
        <v/>
      </c>
      <c r="R225" s="21" t="str">
        <f>IF(A225="","",IF(COUNTIFS('MP내역(안정)'!A:A,A225,'MP내역(안정)'!H:H,"X")=0,"O","X"))</f>
        <v/>
      </c>
      <c r="S225" s="20"/>
    </row>
    <row r="226" spans="12:19">
      <c r="L226" s="21" t="str">
        <f t="shared" si="6"/>
        <v/>
      </c>
      <c r="M226" s="21" t="str">
        <f t="shared" si="7"/>
        <v/>
      </c>
      <c r="N226" s="21" t="str">
        <f>IF(A226="","",IFERROR(IF(J226&lt;VLOOKUP(A226,'포트변경내역(중립)'!A:J,10,0),"O","X"),""))</f>
        <v/>
      </c>
      <c r="O226" s="21" t="str">
        <f>IF(A226="","",COUNTIFS('MP내역(안정)'!$A:$A,A226)-COUNTIFS('MP내역(안정)'!$A:$A,A226,'MP내역(안정)'!$B:$B,"현금")-COUNTIFS('MP내역(안정)'!$A:$A,A226,'MP내역(안정)'!$B:$B,"예수금")-COUNTIFS('MP내역(안정)'!$A:$A,A226,'MP내역(안정)'!$B:$B,"예탁금")-COUNTIFS('MP내역(안정)'!$A:$A,A226,'MP내역(안정)'!$B:$B,"합계"))</f>
        <v/>
      </c>
      <c r="P226" s="21" t="str">
        <f>IF(A226="","",IF(COUNTIFS('MP내역(안정)'!A:A,A226,'MP내역(안정)'!G:G,"&gt;"&amp;$F$2,'MP내역(안정)'!D:D,"&lt;&gt;"&amp;$H$2,'MP내역(안정)'!D:D,"&lt;&gt;"&amp;$I$2,'MP내역(안정)'!B:B,"&lt;&gt;현금",'MP내역(안정)'!B:B,"&lt;&gt;합계")=0,"O","X"))</f>
        <v/>
      </c>
      <c r="Q226" s="21" t="str">
        <f>IF(A226="","",IF(AND(ABS(I226-SUMIFS('MP내역(안정)'!G:G,'MP내역(안정)'!A:A,A226,'MP내역(안정)'!F:F,"Y"))&lt;0.001,ABS(H226-SUMIFS('MP내역(안정)'!G:G,'MP내역(안정)'!A:A,A226,'MP내역(안정)'!B:B,"&lt;&gt;합계"))&lt;0.001),"O","X"))</f>
        <v/>
      </c>
      <c r="R226" s="21" t="str">
        <f>IF(A226="","",IF(COUNTIFS('MP내역(안정)'!A:A,A226,'MP내역(안정)'!H:H,"X")=0,"O","X"))</f>
        <v/>
      </c>
      <c r="S226" s="20"/>
    </row>
    <row r="227" spans="12:19">
      <c r="L227" s="21" t="str">
        <f t="shared" si="6"/>
        <v/>
      </c>
      <c r="M227" s="21" t="str">
        <f t="shared" si="7"/>
        <v/>
      </c>
      <c r="N227" s="21" t="str">
        <f>IF(A227="","",IFERROR(IF(J227&lt;VLOOKUP(A227,'포트변경내역(중립)'!A:J,10,0),"O","X"),""))</f>
        <v/>
      </c>
      <c r="O227" s="21" t="str">
        <f>IF(A227="","",COUNTIFS('MP내역(안정)'!$A:$A,A227)-COUNTIFS('MP내역(안정)'!$A:$A,A227,'MP내역(안정)'!$B:$B,"현금")-COUNTIFS('MP내역(안정)'!$A:$A,A227,'MP내역(안정)'!$B:$B,"예수금")-COUNTIFS('MP내역(안정)'!$A:$A,A227,'MP내역(안정)'!$B:$B,"예탁금")-COUNTIFS('MP내역(안정)'!$A:$A,A227,'MP내역(안정)'!$B:$B,"합계"))</f>
        <v/>
      </c>
      <c r="P227" s="21" t="str">
        <f>IF(A227="","",IF(COUNTIFS('MP내역(안정)'!A:A,A227,'MP내역(안정)'!G:G,"&gt;"&amp;$F$2,'MP내역(안정)'!D:D,"&lt;&gt;"&amp;$H$2,'MP내역(안정)'!D:D,"&lt;&gt;"&amp;$I$2,'MP내역(안정)'!B:B,"&lt;&gt;현금",'MP내역(안정)'!B:B,"&lt;&gt;합계")=0,"O","X"))</f>
        <v/>
      </c>
      <c r="Q227" s="21" t="str">
        <f>IF(A227="","",IF(AND(ABS(I227-SUMIFS('MP내역(안정)'!G:G,'MP내역(안정)'!A:A,A227,'MP내역(안정)'!F:F,"Y"))&lt;0.001,ABS(H227-SUMIFS('MP내역(안정)'!G:G,'MP내역(안정)'!A:A,A227,'MP내역(안정)'!B:B,"&lt;&gt;합계"))&lt;0.001),"O","X"))</f>
        <v/>
      </c>
      <c r="R227" s="21" t="str">
        <f>IF(A227="","",IF(COUNTIFS('MP내역(안정)'!A:A,A227,'MP내역(안정)'!H:H,"X")=0,"O","X"))</f>
        <v/>
      </c>
      <c r="S227" s="20"/>
    </row>
    <row r="228" spans="12:19">
      <c r="L228" s="21" t="str">
        <f t="shared" si="6"/>
        <v/>
      </c>
      <c r="M228" s="21" t="str">
        <f t="shared" si="7"/>
        <v/>
      </c>
      <c r="N228" s="21" t="str">
        <f>IF(A228="","",IFERROR(IF(J228&lt;VLOOKUP(A228,'포트변경내역(중립)'!A:J,10,0),"O","X"),""))</f>
        <v/>
      </c>
      <c r="O228" s="21" t="str">
        <f>IF(A228="","",COUNTIFS('MP내역(안정)'!$A:$A,A228)-COUNTIFS('MP내역(안정)'!$A:$A,A228,'MP내역(안정)'!$B:$B,"현금")-COUNTIFS('MP내역(안정)'!$A:$A,A228,'MP내역(안정)'!$B:$B,"예수금")-COUNTIFS('MP내역(안정)'!$A:$A,A228,'MP내역(안정)'!$B:$B,"예탁금")-COUNTIFS('MP내역(안정)'!$A:$A,A228,'MP내역(안정)'!$B:$B,"합계"))</f>
        <v/>
      </c>
      <c r="P228" s="21" t="str">
        <f>IF(A228="","",IF(COUNTIFS('MP내역(안정)'!A:A,A228,'MP내역(안정)'!G:G,"&gt;"&amp;$F$2,'MP내역(안정)'!D:D,"&lt;&gt;"&amp;$H$2,'MP내역(안정)'!D:D,"&lt;&gt;"&amp;$I$2,'MP내역(안정)'!B:B,"&lt;&gt;현금",'MP내역(안정)'!B:B,"&lt;&gt;합계")=0,"O","X"))</f>
        <v/>
      </c>
      <c r="Q228" s="21" t="str">
        <f>IF(A228="","",IF(AND(ABS(I228-SUMIFS('MP내역(안정)'!G:G,'MP내역(안정)'!A:A,A228,'MP내역(안정)'!F:F,"Y"))&lt;0.001,ABS(H228-SUMIFS('MP내역(안정)'!G:G,'MP내역(안정)'!A:A,A228,'MP내역(안정)'!B:B,"&lt;&gt;합계"))&lt;0.001),"O","X"))</f>
        <v/>
      </c>
      <c r="R228" s="21" t="str">
        <f>IF(A228="","",IF(COUNTIFS('MP내역(안정)'!A:A,A228,'MP내역(안정)'!H:H,"X")=0,"O","X"))</f>
        <v/>
      </c>
      <c r="S228" s="20"/>
    </row>
    <row r="229" spans="12:19">
      <c r="L229" s="21" t="str">
        <f t="shared" si="6"/>
        <v/>
      </c>
      <c r="M229" s="21" t="str">
        <f t="shared" si="7"/>
        <v/>
      </c>
      <c r="N229" s="21" t="str">
        <f>IF(A229="","",IFERROR(IF(J229&lt;VLOOKUP(A229,'포트변경내역(중립)'!A:J,10,0),"O","X"),""))</f>
        <v/>
      </c>
      <c r="O229" s="21" t="str">
        <f>IF(A229="","",COUNTIFS('MP내역(안정)'!$A:$A,A229)-COUNTIFS('MP내역(안정)'!$A:$A,A229,'MP내역(안정)'!$B:$B,"현금")-COUNTIFS('MP내역(안정)'!$A:$A,A229,'MP내역(안정)'!$B:$B,"예수금")-COUNTIFS('MP내역(안정)'!$A:$A,A229,'MP내역(안정)'!$B:$B,"예탁금")-COUNTIFS('MP내역(안정)'!$A:$A,A229,'MP내역(안정)'!$B:$B,"합계"))</f>
        <v/>
      </c>
      <c r="P229" s="21" t="str">
        <f>IF(A229="","",IF(COUNTIFS('MP내역(안정)'!A:A,A229,'MP내역(안정)'!G:G,"&gt;"&amp;$F$2,'MP내역(안정)'!D:D,"&lt;&gt;"&amp;$H$2,'MP내역(안정)'!D:D,"&lt;&gt;"&amp;$I$2,'MP내역(안정)'!B:B,"&lt;&gt;현금",'MP내역(안정)'!B:B,"&lt;&gt;합계")=0,"O","X"))</f>
        <v/>
      </c>
      <c r="Q229" s="21" t="str">
        <f>IF(A229="","",IF(AND(ABS(I229-SUMIFS('MP내역(안정)'!G:G,'MP내역(안정)'!A:A,A229,'MP내역(안정)'!F:F,"Y"))&lt;0.001,ABS(H229-SUMIFS('MP내역(안정)'!G:G,'MP내역(안정)'!A:A,A229,'MP내역(안정)'!B:B,"&lt;&gt;합계"))&lt;0.001),"O","X"))</f>
        <v/>
      </c>
      <c r="R229" s="21" t="str">
        <f>IF(A229="","",IF(COUNTIFS('MP내역(안정)'!A:A,A229,'MP내역(안정)'!H:H,"X")=0,"O","X"))</f>
        <v/>
      </c>
      <c r="S229" s="20"/>
    </row>
    <row r="230" spans="12:19">
      <c r="L230" s="21" t="str">
        <f t="shared" si="6"/>
        <v/>
      </c>
      <c r="M230" s="21" t="str">
        <f t="shared" si="7"/>
        <v/>
      </c>
      <c r="N230" s="21" t="str">
        <f>IF(A230="","",IFERROR(IF(J230&lt;VLOOKUP(A230,'포트변경내역(중립)'!A:J,10,0),"O","X"),""))</f>
        <v/>
      </c>
      <c r="O230" s="21" t="str">
        <f>IF(A230="","",COUNTIFS('MP내역(안정)'!$A:$A,A230)-COUNTIFS('MP내역(안정)'!$A:$A,A230,'MP내역(안정)'!$B:$B,"현금")-COUNTIFS('MP내역(안정)'!$A:$A,A230,'MP내역(안정)'!$B:$B,"예수금")-COUNTIFS('MP내역(안정)'!$A:$A,A230,'MP내역(안정)'!$B:$B,"예탁금")-COUNTIFS('MP내역(안정)'!$A:$A,A230,'MP내역(안정)'!$B:$B,"합계"))</f>
        <v/>
      </c>
      <c r="P230" s="21" t="str">
        <f>IF(A230="","",IF(COUNTIFS('MP내역(안정)'!A:A,A230,'MP내역(안정)'!G:G,"&gt;"&amp;$F$2,'MP내역(안정)'!D:D,"&lt;&gt;"&amp;$H$2,'MP내역(안정)'!D:D,"&lt;&gt;"&amp;$I$2,'MP내역(안정)'!B:B,"&lt;&gt;현금",'MP내역(안정)'!B:B,"&lt;&gt;합계")=0,"O","X"))</f>
        <v/>
      </c>
      <c r="Q230" s="21" t="str">
        <f>IF(A230="","",IF(AND(ABS(I230-SUMIFS('MP내역(안정)'!G:G,'MP내역(안정)'!A:A,A230,'MP내역(안정)'!F:F,"Y"))&lt;0.001,ABS(H230-SUMIFS('MP내역(안정)'!G:G,'MP내역(안정)'!A:A,A230,'MP내역(안정)'!B:B,"&lt;&gt;합계"))&lt;0.001),"O","X"))</f>
        <v/>
      </c>
      <c r="R230" s="21" t="str">
        <f>IF(A230="","",IF(COUNTIFS('MP내역(안정)'!A:A,A230,'MP내역(안정)'!H:H,"X")=0,"O","X"))</f>
        <v/>
      </c>
      <c r="S230" s="20"/>
    </row>
    <row r="231" spans="12:19">
      <c r="L231" s="21" t="str">
        <f t="shared" si="6"/>
        <v/>
      </c>
      <c r="M231" s="21" t="str">
        <f t="shared" si="7"/>
        <v/>
      </c>
      <c r="N231" s="21" t="str">
        <f>IF(A231="","",IFERROR(IF(J231&lt;VLOOKUP(A231,'포트변경내역(중립)'!A:J,10,0),"O","X"),""))</f>
        <v/>
      </c>
      <c r="O231" s="21" t="str">
        <f>IF(A231="","",COUNTIFS('MP내역(안정)'!$A:$A,A231)-COUNTIFS('MP내역(안정)'!$A:$A,A231,'MP내역(안정)'!$B:$B,"현금")-COUNTIFS('MP내역(안정)'!$A:$A,A231,'MP내역(안정)'!$B:$B,"예수금")-COUNTIFS('MP내역(안정)'!$A:$A,A231,'MP내역(안정)'!$B:$B,"예탁금")-COUNTIFS('MP내역(안정)'!$A:$A,A231,'MP내역(안정)'!$B:$B,"합계"))</f>
        <v/>
      </c>
      <c r="P231" s="21" t="str">
        <f>IF(A231="","",IF(COUNTIFS('MP내역(안정)'!A:A,A231,'MP내역(안정)'!G:G,"&gt;"&amp;$F$2,'MP내역(안정)'!D:D,"&lt;&gt;"&amp;$H$2,'MP내역(안정)'!D:D,"&lt;&gt;"&amp;$I$2,'MP내역(안정)'!B:B,"&lt;&gt;현금",'MP내역(안정)'!B:B,"&lt;&gt;합계")=0,"O","X"))</f>
        <v/>
      </c>
      <c r="Q231" s="21" t="str">
        <f>IF(A231="","",IF(AND(ABS(I231-SUMIFS('MP내역(안정)'!G:G,'MP내역(안정)'!A:A,A231,'MP내역(안정)'!F:F,"Y"))&lt;0.001,ABS(H231-SUMIFS('MP내역(안정)'!G:G,'MP내역(안정)'!A:A,A231,'MP내역(안정)'!B:B,"&lt;&gt;합계"))&lt;0.001),"O","X"))</f>
        <v/>
      </c>
      <c r="R231" s="21" t="str">
        <f>IF(A231="","",IF(COUNTIFS('MP내역(안정)'!A:A,A231,'MP내역(안정)'!H:H,"X")=0,"O","X"))</f>
        <v/>
      </c>
      <c r="S231" s="20"/>
    </row>
    <row r="232" spans="12:19">
      <c r="L232" s="21" t="str">
        <f t="shared" si="6"/>
        <v/>
      </c>
      <c r="M232" s="21" t="str">
        <f t="shared" si="7"/>
        <v/>
      </c>
      <c r="N232" s="21" t="str">
        <f>IF(A232="","",IFERROR(IF(J232&lt;VLOOKUP(A232,'포트변경내역(중립)'!A:J,10,0),"O","X"),""))</f>
        <v/>
      </c>
      <c r="O232" s="21" t="str">
        <f>IF(A232="","",COUNTIFS('MP내역(안정)'!$A:$A,A232)-COUNTIFS('MP내역(안정)'!$A:$A,A232,'MP내역(안정)'!$B:$B,"현금")-COUNTIFS('MP내역(안정)'!$A:$A,A232,'MP내역(안정)'!$B:$B,"예수금")-COUNTIFS('MP내역(안정)'!$A:$A,A232,'MP내역(안정)'!$B:$B,"예탁금")-COUNTIFS('MP내역(안정)'!$A:$A,A232,'MP내역(안정)'!$B:$B,"합계"))</f>
        <v/>
      </c>
      <c r="P232" s="21" t="str">
        <f>IF(A232="","",IF(COUNTIFS('MP내역(안정)'!A:A,A232,'MP내역(안정)'!G:G,"&gt;"&amp;$F$2,'MP내역(안정)'!D:D,"&lt;&gt;"&amp;$H$2,'MP내역(안정)'!D:D,"&lt;&gt;"&amp;$I$2,'MP내역(안정)'!B:B,"&lt;&gt;현금",'MP내역(안정)'!B:B,"&lt;&gt;합계")=0,"O","X"))</f>
        <v/>
      </c>
      <c r="Q232" s="21" t="str">
        <f>IF(A232="","",IF(AND(ABS(I232-SUMIFS('MP내역(안정)'!G:G,'MP내역(안정)'!A:A,A232,'MP내역(안정)'!F:F,"Y"))&lt;0.001,ABS(H232-SUMIFS('MP내역(안정)'!G:G,'MP내역(안정)'!A:A,A232,'MP내역(안정)'!B:B,"&lt;&gt;합계"))&lt;0.001),"O","X"))</f>
        <v/>
      </c>
      <c r="R232" s="21" t="str">
        <f>IF(A232="","",IF(COUNTIFS('MP내역(안정)'!A:A,A232,'MP내역(안정)'!H:H,"X")=0,"O","X"))</f>
        <v/>
      </c>
      <c r="S232" s="20"/>
    </row>
    <row r="233" spans="12:19">
      <c r="L233" s="21" t="str">
        <f t="shared" si="6"/>
        <v/>
      </c>
      <c r="M233" s="21" t="str">
        <f t="shared" si="7"/>
        <v/>
      </c>
      <c r="N233" s="21" t="str">
        <f>IF(A233="","",IFERROR(IF(J233&lt;VLOOKUP(A233,'포트변경내역(중립)'!A:J,10,0),"O","X"),""))</f>
        <v/>
      </c>
      <c r="O233" s="21" t="str">
        <f>IF(A233="","",COUNTIFS('MP내역(안정)'!$A:$A,A233)-COUNTIFS('MP내역(안정)'!$A:$A,A233,'MP내역(안정)'!$B:$B,"현금")-COUNTIFS('MP내역(안정)'!$A:$A,A233,'MP내역(안정)'!$B:$B,"예수금")-COUNTIFS('MP내역(안정)'!$A:$A,A233,'MP내역(안정)'!$B:$B,"예탁금")-COUNTIFS('MP내역(안정)'!$A:$A,A233,'MP내역(안정)'!$B:$B,"합계"))</f>
        <v/>
      </c>
      <c r="P233" s="21" t="str">
        <f>IF(A233="","",IF(COUNTIFS('MP내역(안정)'!A:A,A233,'MP내역(안정)'!G:G,"&gt;"&amp;$F$2,'MP내역(안정)'!D:D,"&lt;&gt;"&amp;$H$2,'MP내역(안정)'!D:D,"&lt;&gt;"&amp;$I$2,'MP내역(안정)'!B:B,"&lt;&gt;현금",'MP내역(안정)'!B:B,"&lt;&gt;합계")=0,"O","X"))</f>
        <v/>
      </c>
      <c r="Q233" s="21" t="str">
        <f>IF(A233="","",IF(AND(ABS(I233-SUMIFS('MP내역(안정)'!G:G,'MP내역(안정)'!A:A,A233,'MP내역(안정)'!F:F,"Y"))&lt;0.001,ABS(H233-SUMIFS('MP내역(안정)'!G:G,'MP내역(안정)'!A:A,A233,'MP내역(안정)'!B:B,"&lt;&gt;합계"))&lt;0.001),"O","X"))</f>
        <v/>
      </c>
      <c r="R233" s="21" t="str">
        <f>IF(A233="","",IF(COUNTIFS('MP내역(안정)'!A:A,A233,'MP내역(안정)'!H:H,"X")=0,"O","X"))</f>
        <v/>
      </c>
      <c r="S233" s="20"/>
    </row>
    <row r="234" spans="12:19">
      <c r="L234" s="21" t="str">
        <f t="shared" si="6"/>
        <v/>
      </c>
      <c r="M234" s="21" t="str">
        <f t="shared" si="7"/>
        <v/>
      </c>
      <c r="N234" s="21" t="str">
        <f>IF(A234="","",IFERROR(IF(J234&lt;VLOOKUP(A234,'포트변경내역(중립)'!A:J,10,0),"O","X"),""))</f>
        <v/>
      </c>
      <c r="O234" s="21" t="str">
        <f>IF(A234="","",COUNTIFS('MP내역(안정)'!$A:$A,A234)-COUNTIFS('MP내역(안정)'!$A:$A,A234,'MP내역(안정)'!$B:$B,"현금")-COUNTIFS('MP내역(안정)'!$A:$A,A234,'MP내역(안정)'!$B:$B,"예수금")-COUNTIFS('MP내역(안정)'!$A:$A,A234,'MP내역(안정)'!$B:$B,"예탁금")-COUNTIFS('MP내역(안정)'!$A:$A,A234,'MP내역(안정)'!$B:$B,"합계"))</f>
        <v/>
      </c>
      <c r="P234" s="21" t="str">
        <f>IF(A234="","",IF(COUNTIFS('MP내역(안정)'!A:A,A234,'MP내역(안정)'!G:G,"&gt;"&amp;$F$2,'MP내역(안정)'!D:D,"&lt;&gt;"&amp;$H$2,'MP내역(안정)'!D:D,"&lt;&gt;"&amp;$I$2,'MP내역(안정)'!B:B,"&lt;&gt;현금",'MP내역(안정)'!B:B,"&lt;&gt;합계")=0,"O","X"))</f>
        <v/>
      </c>
      <c r="Q234" s="21" t="str">
        <f>IF(A234="","",IF(AND(ABS(I234-SUMIFS('MP내역(안정)'!G:G,'MP내역(안정)'!A:A,A234,'MP내역(안정)'!F:F,"Y"))&lt;0.001,ABS(H234-SUMIFS('MP내역(안정)'!G:G,'MP내역(안정)'!A:A,A234,'MP내역(안정)'!B:B,"&lt;&gt;합계"))&lt;0.001),"O","X"))</f>
        <v/>
      </c>
      <c r="R234" s="21" t="str">
        <f>IF(A234="","",IF(COUNTIFS('MP내역(안정)'!A:A,A234,'MP내역(안정)'!H:H,"X")=0,"O","X"))</f>
        <v/>
      </c>
      <c r="S234" s="20"/>
    </row>
    <row r="235" spans="12:19">
      <c r="L235" s="21" t="str">
        <f t="shared" si="6"/>
        <v/>
      </c>
      <c r="M235" s="21" t="str">
        <f t="shared" si="7"/>
        <v/>
      </c>
      <c r="N235" s="21" t="str">
        <f>IF(A235="","",IFERROR(IF(J235&lt;VLOOKUP(A235,'포트변경내역(중립)'!A:J,10,0),"O","X"),""))</f>
        <v/>
      </c>
      <c r="O235" s="21" t="str">
        <f>IF(A235="","",COUNTIFS('MP내역(안정)'!$A:$A,A235)-COUNTIFS('MP내역(안정)'!$A:$A,A235,'MP내역(안정)'!$B:$B,"현금")-COUNTIFS('MP내역(안정)'!$A:$A,A235,'MP내역(안정)'!$B:$B,"예수금")-COUNTIFS('MP내역(안정)'!$A:$A,A235,'MP내역(안정)'!$B:$B,"예탁금")-COUNTIFS('MP내역(안정)'!$A:$A,A235,'MP내역(안정)'!$B:$B,"합계"))</f>
        <v/>
      </c>
      <c r="P235" s="21" t="str">
        <f>IF(A235="","",IF(COUNTIFS('MP내역(안정)'!A:A,A235,'MP내역(안정)'!G:G,"&gt;"&amp;$F$2,'MP내역(안정)'!D:D,"&lt;&gt;"&amp;$H$2,'MP내역(안정)'!D:D,"&lt;&gt;"&amp;$I$2,'MP내역(안정)'!B:B,"&lt;&gt;현금",'MP내역(안정)'!B:B,"&lt;&gt;합계")=0,"O","X"))</f>
        <v/>
      </c>
      <c r="Q235" s="21" t="str">
        <f>IF(A235="","",IF(AND(ABS(I235-SUMIFS('MP내역(안정)'!G:G,'MP내역(안정)'!A:A,A235,'MP내역(안정)'!F:F,"Y"))&lt;0.001,ABS(H235-SUMIFS('MP내역(안정)'!G:G,'MP내역(안정)'!A:A,A235,'MP내역(안정)'!B:B,"&lt;&gt;합계"))&lt;0.001),"O","X"))</f>
        <v/>
      </c>
      <c r="R235" s="21" t="str">
        <f>IF(A235="","",IF(COUNTIFS('MP내역(안정)'!A:A,A235,'MP내역(안정)'!H:H,"X")=0,"O","X"))</f>
        <v/>
      </c>
      <c r="S235" s="20"/>
    </row>
    <row r="236" spans="12:19">
      <c r="L236" s="21" t="str">
        <f t="shared" si="6"/>
        <v/>
      </c>
      <c r="M236" s="21" t="str">
        <f t="shared" si="7"/>
        <v/>
      </c>
      <c r="N236" s="21" t="str">
        <f>IF(A236="","",IFERROR(IF(J236&lt;VLOOKUP(A236,'포트변경내역(중립)'!A:J,10,0),"O","X"),""))</f>
        <v/>
      </c>
      <c r="O236" s="21" t="str">
        <f>IF(A236="","",COUNTIFS('MP내역(안정)'!$A:$A,A236)-COUNTIFS('MP내역(안정)'!$A:$A,A236,'MP내역(안정)'!$B:$B,"현금")-COUNTIFS('MP내역(안정)'!$A:$A,A236,'MP내역(안정)'!$B:$B,"예수금")-COUNTIFS('MP내역(안정)'!$A:$A,A236,'MP내역(안정)'!$B:$B,"예탁금")-COUNTIFS('MP내역(안정)'!$A:$A,A236,'MP내역(안정)'!$B:$B,"합계"))</f>
        <v/>
      </c>
      <c r="P236" s="21" t="str">
        <f>IF(A236="","",IF(COUNTIFS('MP내역(안정)'!A:A,A236,'MP내역(안정)'!G:G,"&gt;"&amp;$F$2,'MP내역(안정)'!D:D,"&lt;&gt;"&amp;$H$2,'MP내역(안정)'!D:D,"&lt;&gt;"&amp;$I$2,'MP내역(안정)'!B:B,"&lt;&gt;현금",'MP내역(안정)'!B:B,"&lt;&gt;합계")=0,"O","X"))</f>
        <v/>
      </c>
      <c r="Q236" s="21" t="str">
        <f>IF(A236="","",IF(AND(ABS(I236-SUMIFS('MP내역(안정)'!G:G,'MP내역(안정)'!A:A,A236,'MP내역(안정)'!F:F,"Y"))&lt;0.001,ABS(H236-SUMIFS('MP내역(안정)'!G:G,'MP내역(안정)'!A:A,A236,'MP내역(안정)'!B:B,"&lt;&gt;합계"))&lt;0.001),"O","X"))</f>
        <v/>
      </c>
      <c r="R236" s="21" t="str">
        <f>IF(A236="","",IF(COUNTIFS('MP내역(안정)'!A:A,A236,'MP내역(안정)'!H:H,"X")=0,"O","X"))</f>
        <v/>
      </c>
      <c r="S236" s="20"/>
    </row>
    <row r="237" spans="12:19">
      <c r="L237" s="21" t="str">
        <f t="shared" si="6"/>
        <v/>
      </c>
      <c r="M237" s="21" t="str">
        <f t="shared" si="7"/>
        <v/>
      </c>
      <c r="N237" s="21" t="str">
        <f>IF(A237="","",IFERROR(IF(J237&lt;VLOOKUP(A237,'포트변경내역(중립)'!A:J,10,0),"O","X"),""))</f>
        <v/>
      </c>
      <c r="O237" s="21" t="str">
        <f>IF(A237="","",COUNTIFS('MP내역(안정)'!$A:$A,A237)-COUNTIFS('MP내역(안정)'!$A:$A,A237,'MP내역(안정)'!$B:$B,"현금")-COUNTIFS('MP내역(안정)'!$A:$A,A237,'MP내역(안정)'!$B:$B,"예수금")-COUNTIFS('MP내역(안정)'!$A:$A,A237,'MP내역(안정)'!$B:$B,"예탁금")-COUNTIFS('MP내역(안정)'!$A:$A,A237,'MP내역(안정)'!$B:$B,"합계"))</f>
        <v/>
      </c>
      <c r="P237" s="21" t="str">
        <f>IF(A237="","",IF(COUNTIFS('MP내역(안정)'!A:A,A237,'MP내역(안정)'!G:G,"&gt;"&amp;$F$2,'MP내역(안정)'!D:D,"&lt;&gt;"&amp;$H$2,'MP내역(안정)'!D:D,"&lt;&gt;"&amp;$I$2,'MP내역(안정)'!B:B,"&lt;&gt;현금",'MP내역(안정)'!B:B,"&lt;&gt;합계")=0,"O","X"))</f>
        <v/>
      </c>
      <c r="Q237" s="21" t="str">
        <f>IF(A237="","",IF(AND(ABS(I237-SUMIFS('MP내역(안정)'!G:G,'MP내역(안정)'!A:A,A237,'MP내역(안정)'!F:F,"Y"))&lt;0.001,ABS(H237-SUMIFS('MP내역(안정)'!G:G,'MP내역(안정)'!A:A,A237,'MP내역(안정)'!B:B,"&lt;&gt;합계"))&lt;0.001),"O","X"))</f>
        <v/>
      </c>
      <c r="R237" s="21" t="str">
        <f>IF(A237="","",IF(COUNTIFS('MP내역(안정)'!A:A,A237,'MP내역(안정)'!H:H,"X")=0,"O","X"))</f>
        <v/>
      </c>
      <c r="S237" s="20"/>
    </row>
    <row r="238" spans="12:19">
      <c r="L238" s="21" t="str">
        <f t="shared" si="6"/>
        <v/>
      </c>
      <c r="M238" s="21" t="str">
        <f t="shared" si="7"/>
        <v/>
      </c>
      <c r="N238" s="21" t="str">
        <f>IF(A238="","",IFERROR(IF(J238&lt;VLOOKUP(A238,'포트변경내역(중립)'!A:J,10,0),"O","X"),""))</f>
        <v/>
      </c>
      <c r="O238" s="21" t="str">
        <f>IF(A238="","",COUNTIFS('MP내역(안정)'!$A:$A,A238)-COUNTIFS('MP내역(안정)'!$A:$A,A238,'MP내역(안정)'!$B:$B,"현금")-COUNTIFS('MP내역(안정)'!$A:$A,A238,'MP내역(안정)'!$B:$B,"예수금")-COUNTIFS('MP내역(안정)'!$A:$A,A238,'MP내역(안정)'!$B:$B,"예탁금")-COUNTIFS('MP내역(안정)'!$A:$A,A238,'MP내역(안정)'!$B:$B,"합계"))</f>
        <v/>
      </c>
      <c r="P238" s="21" t="str">
        <f>IF(A238="","",IF(COUNTIFS('MP내역(안정)'!A:A,A238,'MP내역(안정)'!G:G,"&gt;"&amp;$F$2,'MP내역(안정)'!D:D,"&lt;&gt;"&amp;$H$2,'MP내역(안정)'!D:D,"&lt;&gt;"&amp;$I$2,'MP내역(안정)'!B:B,"&lt;&gt;현금",'MP내역(안정)'!B:B,"&lt;&gt;합계")=0,"O","X"))</f>
        <v/>
      </c>
      <c r="Q238" s="21" t="str">
        <f>IF(A238="","",IF(AND(ABS(I238-SUMIFS('MP내역(안정)'!G:G,'MP내역(안정)'!A:A,A238,'MP내역(안정)'!F:F,"Y"))&lt;0.001,ABS(H238-SUMIFS('MP내역(안정)'!G:G,'MP내역(안정)'!A:A,A238,'MP내역(안정)'!B:B,"&lt;&gt;합계"))&lt;0.001),"O","X"))</f>
        <v/>
      </c>
      <c r="R238" s="21" t="str">
        <f>IF(A238="","",IF(COUNTIFS('MP내역(안정)'!A:A,A238,'MP내역(안정)'!H:H,"X")=0,"O","X"))</f>
        <v/>
      </c>
      <c r="S238" s="20"/>
    </row>
    <row r="239" spans="12:19">
      <c r="L239" s="21" t="str">
        <f t="shared" si="6"/>
        <v/>
      </c>
      <c r="M239" s="21" t="str">
        <f t="shared" si="7"/>
        <v/>
      </c>
      <c r="N239" s="21" t="str">
        <f>IF(A239="","",IFERROR(IF(J239&lt;VLOOKUP(A239,'포트변경내역(중립)'!A:J,10,0),"O","X"),""))</f>
        <v/>
      </c>
      <c r="O239" s="21" t="str">
        <f>IF(A239="","",COUNTIFS('MP내역(안정)'!$A:$A,A239)-COUNTIFS('MP내역(안정)'!$A:$A,A239,'MP내역(안정)'!$B:$B,"현금")-COUNTIFS('MP내역(안정)'!$A:$A,A239,'MP내역(안정)'!$B:$B,"예수금")-COUNTIFS('MP내역(안정)'!$A:$A,A239,'MP내역(안정)'!$B:$B,"예탁금")-COUNTIFS('MP내역(안정)'!$A:$A,A239,'MP내역(안정)'!$B:$B,"합계"))</f>
        <v/>
      </c>
      <c r="P239" s="21" t="str">
        <f>IF(A239="","",IF(COUNTIFS('MP내역(안정)'!A:A,A239,'MP내역(안정)'!G:G,"&gt;"&amp;$F$2,'MP내역(안정)'!D:D,"&lt;&gt;"&amp;$H$2,'MP내역(안정)'!D:D,"&lt;&gt;"&amp;$I$2,'MP내역(안정)'!B:B,"&lt;&gt;현금",'MP내역(안정)'!B:B,"&lt;&gt;합계")=0,"O","X"))</f>
        <v/>
      </c>
      <c r="Q239" s="21" t="str">
        <f>IF(A239="","",IF(AND(ABS(I239-SUMIFS('MP내역(안정)'!G:G,'MP내역(안정)'!A:A,A239,'MP내역(안정)'!F:F,"Y"))&lt;0.001,ABS(H239-SUMIFS('MP내역(안정)'!G:G,'MP내역(안정)'!A:A,A239,'MP내역(안정)'!B:B,"&lt;&gt;합계"))&lt;0.001),"O","X"))</f>
        <v/>
      </c>
      <c r="R239" s="21" t="str">
        <f>IF(A239="","",IF(COUNTIFS('MP내역(안정)'!A:A,A239,'MP내역(안정)'!H:H,"X")=0,"O","X"))</f>
        <v/>
      </c>
      <c r="S239" s="20"/>
    </row>
    <row r="240" spans="12:19">
      <c r="L240" s="21" t="str">
        <f t="shared" si="6"/>
        <v/>
      </c>
      <c r="M240" s="21" t="str">
        <f t="shared" si="7"/>
        <v/>
      </c>
      <c r="N240" s="21" t="str">
        <f>IF(A240="","",IFERROR(IF(J240&lt;VLOOKUP(A240,'포트변경내역(중립)'!A:J,10,0),"O","X"),""))</f>
        <v/>
      </c>
      <c r="O240" s="21" t="str">
        <f>IF(A240="","",COUNTIFS('MP내역(안정)'!$A:$A,A240)-COUNTIFS('MP내역(안정)'!$A:$A,A240,'MP내역(안정)'!$B:$B,"현금")-COUNTIFS('MP내역(안정)'!$A:$A,A240,'MP내역(안정)'!$B:$B,"예수금")-COUNTIFS('MP내역(안정)'!$A:$A,A240,'MP내역(안정)'!$B:$B,"예탁금")-COUNTIFS('MP내역(안정)'!$A:$A,A240,'MP내역(안정)'!$B:$B,"합계"))</f>
        <v/>
      </c>
      <c r="P240" s="21" t="str">
        <f>IF(A240="","",IF(COUNTIFS('MP내역(안정)'!A:A,A240,'MP내역(안정)'!G:G,"&gt;"&amp;$F$2,'MP내역(안정)'!D:D,"&lt;&gt;"&amp;$H$2,'MP내역(안정)'!D:D,"&lt;&gt;"&amp;$I$2,'MP내역(안정)'!B:B,"&lt;&gt;현금",'MP내역(안정)'!B:B,"&lt;&gt;합계")=0,"O","X"))</f>
        <v/>
      </c>
      <c r="Q240" s="21" t="str">
        <f>IF(A240="","",IF(AND(ABS(I240-SUMIFS('MP내역(안정)'!G:G,'MP내역(안정)'!A:A,A240,'MP내역(안정)'!F:F,"Y"))&lt;0.001,ABS(H240-SUMIFS('MP내역(안정)'!G:G,'MP내역(안정)'!A:A,A240,'MP내역(안정)'!B:B,"&lt;&gt;합계"))&lt;0.001),"O","X"))</f>
        <v/>
      </c>
      <c r="R240" s="21" t="str">
        <f>IF(A240="","",IF(COUNTIFS('MP내역(안정)'!A:A,A240,'MP내역(안정)'!H:H,"X")=0,"O","X"))</f>
        <v/>
      </c>
      <c r="S240" s="20"/>
    </row>
    <row r="241" spans="12:19">
      <c r="L241" s="21" t="str">
        <f t="shared" si="6"/>
        <v/>
      </c>
      <c r="M241" s="21" t="str">
        <f t="shared" si="7"/>
        <v/>
      </c>
      <c r="N241" s="21" t="str">
        <f>IF(A241="","",IFERROR(IF(J241&lt;VLOOKUP(A241,'포트변경내역(중립)'!A:J,10,0),"O","X"),""))</f>
        <v/>
      </c>
      <c r="O241" s="21" t="str">
        <f>IF(A241="","",COUNTIFS('MP내역(안정)'!$A:$A,A241)-COUNTIFS('MP내역(안정)'!$A:$A,A241,'MP내역(안정)'!$B:$B,"현금")-COUNTIFS('MP내역(안정)'!$A:$A,A241,'MP내역(안정)'!$B:$B,"예수금")-COUNTIFS('MP내역(안정)'!$A:$A,A241,'MP내역(안정)'!$B:$B,"예탁금")-COUNTIFS('MP내역(안정)'!$A:$A,A241,'MP내역(안정)'!$B:$B,"합계"))</f>
        <v/>
      </c>
      <c r="P241" s="21" t="str">
        <f>IF(A241="","",IF(COUNTIFS('MP내역(안정)'!A:A,A241,'MP내역(안정)'!G:G,"&gt;"&amp;$F$2,'MP내역(안정)'!D:D,"&lt;&gt;"&amp;$H$2,'MP내역(안정)'!D:D,"&lt;&gt;"&amp;$I$2,'MP내역(안정)'!B:B,"&lt;&gt;현금",'MP내역(안정)'!B:B,"&lt;&gt;합계")=0,"O","X"))</f>
        <v/>
      </c>
      <c r="Q241" s="21" t="str">
        <f>IF(A241="","",IF(AND(ABS(I241-SUMIFS('MP내역(안정)'!G:G,'MP내역(안정)'!A:A,A241,'MP내역(안정)'!F:F,"Y"))&lt;0.001,ABS(H241-SUMIFS('MP내역(안정)'!G:G,'MP내역(안정)'!A:A,A241,'MP내역(안정)'!B:B,"&lt;&gt;합계"))&lt;0.001),"O","X"))</f>
        <v/>
      </c>
      <c r="R241" s="21" t="str">
        <f>IF(A241="","",IF(COUNTIFS('MP내역(안정)'!A:A,A241,'MP내역(안정)'!H:H,"X")=0,"O","X"))</f>
        <v/>
      </c>
      <c r="S241" s="20"/>
    </row>
    <row r="242" spans="12:19">
      <c r="L242" s="21" t="str">
        <f t="shared" si="6"/>
        <v/>
      </c>
      <c r="M242" s="21" t="str">
        <f t="shared" si="7"/>
        <v/>
      </c>
      <c r="N242" s="21" t="str">
        <f>IF(A242="","",IFERROR(IF(J242&lt;VLOOKUP(A242,'포트변경내역(중립)'!A:J,10,0),"O","X"),""))</f>
        <v/>
      </c>
      <c r="O242" s="21" t="str">
        <f>IF(A242="","",COUNTIFS('MP내역(안정)'!$A:$A,A242)-COUNTIFS('MP내역(안정)'!$A:$A,A242,'MP내역(안정)'!$B:$B,"현금")-COUNTIFS('MP내역(안정)'!$A:$A,A242,'MP내역(안정)'!$B:$B,"예수금")-COUNTIFS('MP내역(안정)'!$A:$A,A242,'MP내역(안정)'!$B:$B,"예탁금")-COUNTIFS('MP내역(안정)'!$A:$A,A242,'MP내역(안정)'!$B:$B,"합계"))</f>
        <v/>
      </c>
      <c r="P242" s="21" t="str">
        <f>IF(A242="","",IF(COUNTIFS('MP내역(안정)'!A:A,A242,'MP내역(안정)'!G:G,"&gt;"&amp;$F$2,'MP내역(안정)'!D:D,"&lt;&gt;"&amp;$H$2,'MP내역(안정)'!D:D,"&lt;&gt;"&amp;$I$2,'MP내역(안정)'!B:B,"&lt;&gt;현금",'MP내역(안정)'!B:B,"&lt;&gt;합계")=0,"O","X"))</f>
        <v/>
      </c>
      <c r="Q242" s="21" t="str">
        <f>IF(A242="","",IF(AND(ABS(I242-SUMIFS('MP내역(안정)'!G:G,'MP내역(안정)'!A:A,A242,'MP내역(안정)'!F:F,"Y"))&lt;0.001,ABS(H242-SUMIFS('MP내역(안정)'!G:G,'MP내역(안정)'!A:A,A242,'MP내역(안정)'!B:B,"&lt;&gt;합계"))&lt;0.001),"O","X"))</f>
        <v/>
      </c>
      <c r="R242" s="21" t="str">
        <f>IF(A242="","",IF(COUNTIFS('MP내역(안정)'!A:A,A242,'MP내역(안정)'!H:H,"X")=0,"O","X"))</f>
        <v/>
      </c>
      <c r="S242" s="20"/>
    </row>
    <row r="243" spans="12:19">
      <c r="L243" s="21" t="str">
        <f t="shared" si="6"/>
        <v/>
      </c>
      <c r="M243" s="21" t="str">
        <f t="shared" si="7"/>
        <v/>
      </c>
      <c r="N243" s="21" t="str">
        <f>IF(A243="","",IFERROR(IF(J243&lt;VLOOKUP(A243,'포트변경내역(중립)'!A:J,10,0),"O","X"),""))</f>
        <v/>
      </c>
      <c r="O243" s="21" t="str">
        <f>IF(A243="","",COUNTIFS('MP내역(안정)'!$A:$A,A243)-COUNTIFS('MP내역(안정)'!$A:$A,A243,'MP내역(안정)'!$B:$B,"현금")-COUNTIFS('MP내역(안정)'!$A:$A,A243,'MP내역(안정)'!$B:$B,"예수금")-COUNTIFS('MP내역(안정)'!$A:$A,A243,'MP내역(안정)'!$B:$B,"예탁금")-COUNTIFS('MP내역(안정)'!$A:$A,A243,'MP내역(안정)'!$B:$B,"합계"))</f>
        <v/>
      </c>
      <c r="P243" s="21" t="str">
        <f>IF(A243="","",IF(COUNTIFS('MP내역(안정)'!A:A,A243,'MP내역(안정)'!G:G,"&gt;"&amp;$F$2,'MP내역(안정)'!D:D,"&lt;&gt;"&amp;$H$2,'MP내역(안정)'!D:D,"&lt;&gt;"&amp;$I$2,'MP내역(안정)'!B:B,"&lt;&gt;현금",'MP내역(안정)'!B:B,"&lt;&gt;합계")=0,"O","X"))</f>
        <v/>
      </c>
      <c r="Q243" s="21" t="str">
        <f>IF(A243="","",IF(AND(ABS(I243-SUMIFS('MP내역(안정)'!G:G,'MP내역(안정)'!A:A,A243,'MP내역(안정)'!F:F,"Y"))&lt;0.001,ABS(H243-SUMIFS('MP내역(안정)'!G:G,'MP내역(안정)'!A:A,A243,'MP내역(안정)'!B:B,"&lt;&gt;합계"))&lt;0.001),"O","X"))</f>
        <v/>
      </c>
      <c r="R243" s="21" t="str">
        <f>IF(A243="","",IF(COUNTIFS('MP내역(안정)'!A:A,A243,'MP내역(안정)'!H:H,"X")=0,"O","X"))</f>
        <v/>
      </c>
      <c r="S243" s="20"/>
    </row>
    <row r="244" spans="12:19">
      <c r="L244" s="21" t="str">
        <f t="shared" si="6"/>
        <v/>
      </c>
      <c r="M244" s="21" t="str">
        <f t="shared" si="7"/>
        <v/>
      </c>
      <c r="N244" s="21" t="str">
        <f>IF(A244="","",IFERROR(IF(J244&lt;VLOOKUP(A244,'포트변경내역(중립)'!A:J,10,0),"O","X"),""))</f>
        <v/>
      </c>
      <c r="O244" s="21" t="str">
        <f>IF(A244="","",COUNTIFS('MP내역(안정)'!$A:$A,A244)-COUNTIFS('MP내역(안정)'!$A:$A,A244,'MP내역(안정)'!$B:$B,"현금")-COUNTIFS('MP내역(안정)'!$A:$A,A244,'MP내역(안정)'!$B:$B,"예수금")-COUNTIFS('MP내역(안정)'!$A:$A,A244,'MP내역(안정)'!$B:$B,"예탁금")-COUNTIFS('MP내역(안정)'!$A:$A,A244,'MP내역(안정)'!$B:$B,"합계"))</f>
        <v/>
      </c>
      <c r="P244" s="21" t="str">
        <f>IF(A244="","",IF(COUNTIFS('MP내역(안정)'!A:A,A244,'MP내역(안정)'!G:G,"&gt;"&amp;$F$2,'MP내역(안정)'!D:D,"&lt;&gt;"&amp;$H$2,'MP내역(안정)'!D:D,"&lt;&gt;"&amp;$I$2,'MP내역(안정)'!B:B,"&lt;&gt;현금",'MP내역(안정)'!B:B,"&lt;&gt;합계")=0,"O","X"))</f>
        <v/>
      </c>
      <c r="Q244" s="21" t="str">
        <f>IF(A244="","",IF(AND(ABS(I244-SUMIFS('MP내역(안정)'!G:G,'MP내역(안정)'!A:A,A244,'MP내역(안정)'!F:F,"Y"))&lt;0.001,ABS(H244-SUMIFS('MP내역(안정)'!G:G,'MP내역(안정)'!A:A,A244,'MP내역(안정)'!B:B,"&lt;&gt;합계"))&lt;0.001),"O","X"))</f>
        <v/>
      </c>
      <c r="R244" s="21" t="str">
        <f>IF(A244="","",IF(COUNTIFS('MP내역(안정)'!A:A,A244,'MP내역(안정)'!H:H,"X")=0,"O","X"))</f>
        <v/>
      </c>
      <c r="S244" s="20"/>
    </row>
    <row r="245" spans="12:19">
      <c r="L245" s="21" t="str">
        <f t="shared" si="6"/>
        <v/>
      </c>
      <c r="M245" s="21" t="str">
        <f t="shared" si="7"/>
        <v/>
      </c>
      <c r="N245" s="21" t="str">
        <f>IF(A245="","",IFERROR(IF(J245&lt;VLOOKUP(A245,'포트변경내역(중립)'!A:J,10,0),"O","X"),""))</f>
        <v/>
      </c>
      <c r="O245" s="21" t="str">
        <f>IF(A245="","",COUNTIFS('MP내역(안정)'!$A:$A,A245)-COUNTIFS('MP내역(안정)'!$A:$A,A245,'MP내역(안정)'!$B:$B,"현금")-COUNTIFS('MP내역(안정)'!$A:$A,A245,'MP내역(안정)'!$B:$B,"예수금")-COUNTIFS('MP내역(안정)'!$A:$A,A245,'MP내역(안정)'!$B:$B,"예탁금")-COUNTIFS('MP내역(안정)'!$A:$A,A245,'MP내역(안정)'!$B:$B,"합계"))</f>
        <v/>
      </c>
      <c r="P245" s="21" t="str">
        <f>IF(A245="","",IF(COUNTIFS('MP내역(안정)'!A:A,A245,'MP내역(안정)'!G:G,"&gt;"&amp;$F$2,'MP내역(안정)'!D:D,"&lt;&gt;"&amp;$H$2,'MP내역(안정)'!D:D,"&lt;&gt;"&amp;$I$2,'MP내역(안정)'!B:B,"&lt;&gt;현금",'MP내역(안정)'!B:B,"&lt;&gt;합계")=0,"O","X"))</f>
        <v/>
      </c>
      <c r="Q245" s="21" t="str">
        <f>IF(A245="","",IF(AND(ABS(I245-SUMIFS('MP내역(안정)'!G:G,'MP내역(안정)'!A:A,A245,'MP내역(안정)'!F:F,"Y"))&lt;0.001,ABS(H245-SUMIFS('MP내역(안정)'!G:G,'MP내역(안정)'!A:A,A245,'MP내역(안정)'!B:B,"&lt;&gt;합계"))&lt;0.001),"O","X"))</f>
        <v/>
      </c>
      <c r="R245" s="21" t="str">
        <f>IF(A245="","",IF(COUNTIFS('MP내역(안정)'!A:A,A245,'MP내역(안정)'!H:H,"X")=0,"O","X"))</f>
        <v/>
      </c>
      <c r="S245" s="20"/>
    </row>
    <row r="246" spans="12:19">
      <c r="L246" s="21" t="str">
        <f t="shared" si="6"/>
        <v/>
      </c>
      <c r="M246" s="21" t="str">
        <f t="shared" si="7"/>
        <v/>
      </c>
      <c r="N246" s="21" t="str">
        <f>IF(A246="","",IFERROR(IF(J246&lt;VLOOKUP(A246,'포트변경내역(중립)'!A:J,10,0),"O","X"),""))</f>
        <v/>
      </c>
      <c r="O246" s="21" t="str">
        <f>IF(A246="","",COUNTIFS('MP내역(안정)'!$A:$A,A246)-COUNTIFS('MP내역(안정)'!$A:$A,A246,'MP내역(안정)'!$B:$B,"현금")-COUNTIFS('MP내역(안정)'!$A:$A,A246,'MP내역(안정)'!$B:$B,"예수금")-COUNTIFS('MP내역(안정)'!$A:$A,A246,'MP내역(안정)'!$B:$B,"예탁금")-COUNTIFS('MP내역(안정)'!$A:$A,A246,'MP내역(안정)'!$B:$B,"합계"))</f>
        <v/>
      </c>
      <c r="P246" s="21" t="str">
        <f>IF(A246="","",IF(COUNTIFS('MP내역(안정)'!A:A,A246,'MP내역(안정)'!G:G,"&gt;"&amp;$F$2,'MP내역(안정)'!D:D,"&lt;&gt;"&amp;$H$2,'MP내역(안정)'!D:D,"&lt;&gt;"&amp;$I$2,'MP내역(안정)'!B:B,"&lt;&gt;현금",'MP내역(안정)'!B:B,"&lt;&gt;합계")=0,"O","X"))</f>
        <v/>
      </c>
      <c r="Q246" s="21" t="str">
        <f>IF(A246="","",IF(AND(ABS(I246-SUMIFS('MP내역(안정)'!G:G,'MP내역(안정)'!A:A,A246,'MP내역(안정)'!F:F,"Y"))&lt;0.001,ABS(H246-SUMIFS('MP내역(안정)'!G:G,'MP내역(안정)'!A:A,A246,'MP내역(안정)'!B:B,"&lt;&gt;합계"))&lt;0.001),"O","X"))</f>
        <v/>
      </c>
      <c r="R246" s="21" t="str">
        <f>IF(A246="","",IF(COUNTIFS('MP내역(안정)'!A:A,A246,'MP내역(안정)'!H:H,"X")=0,"O","X"))</f>
        <v/>
      </c>
      <c r="S246" s="20"/>
    </row>
    <row r="247" spans="12:19">
      <c r="L247" s="21" t="str">
        <f t="shared" si="6"/>
        <v/>
      </c>
      <c r="M247" s="21" t="str">
        <f t="shared" si="7"/>
        <v/>
      </c>
      <c r="N247" s="21" t="str">
        <f>IF(A247="","",IFERROR(IF(J247&lt;VLOOKUP(A247,'포트변경내역(중립)'!A:J,10,0),"O","X"),""))</f>
        <v/>
      </c>
      <c r="O247" s="21" t="str">
        <f>IF(A247="","",COUNTIFS('MP내역(안정)'!$A:$A,A247)-COUNTIFS('MP내역(안정)'!$A:$A,A247,'MP내역(안정)'!$B:$B,"현금")-COUNTIFS('MP내역(안정)'!$A:$A,A247,'MP내역(안정)'!$B:$B,"예수금")-COUNTIFS('MP내역(안정)'!$A:$A,A247,'MP내역(안정)'!$B:$B,"예탁금")-COUNTIFS('MP내역(안정)'!$A:$A,A247,'MP내역(안정)'!$B:$B,"합계"))</f>
        <v/>
      </c>
      <c r="P247" s="21" t="str">
        <f>IF(A247="","",IF(COUNTIFS('MP내역(안정)'!A:A,A247,'MP내역(안정)'!G:G,"&gt;"&amp;$F$2,'MP내역(안정)'!D:D,"&lt;&gt;"&amp;$H$2,'MP내역(안정)'!D:D,"&lt;&gt;"&amp;$I$2,'MP내역(안정)'!B:B,"&lt;&gt;현금",'MP내역(안정)'!B:B,"&lt;&gt;합계")=0,"O","X"))</f>
        <v/>
      </c>
      <c r="Q247" s="21" t="str">
        <f>IF(A247="","",IF(AND(ABS(I247-SUMIFS('MP내역(안정)'!G:G,'MP내역(안정)'!A:A,A247,'MP내역(안정)'!F:F,"Y"))&lt;0.001,ABS(H247-SUMIFS('MP내역(안정)'!G:G,'MP내역(안정)'!A:A,A247,'MP내역(안정)'!B:B,"&lt;&gt;합계"))&lt;0.001),"O","X"))</f>
        <v/>
      </c>
      <c r="R247" s="21" t="str">
        <f>IF(A247="","",IF(COUNTIFS('MP내역(안정)'!A:A,A247,'MP내역(안정)'!H:H,"X")=0,"O","X"))</f>
        <v/>
      </c>
      <c r="S247" s="20"/>
    </row>
    <row r="248" spans="12:19">
      <c r="L248" s="21" t="str">
        <f t="shared" si="6"/>
        <v/>
      </c>
      <c r="M248" s="21" t="str">
        <f t="shared" si="7"/>
        <v/>
      </c>
      <c r="N248" s="21" t="str">
        <f>IF(A248="","",IFERROR(IF(J248&lt;VLOOKUP(A248,'포트변경내역(중립)'!A:J,10,0),"O","X"),""))</f>
        <v/>
      </c>
      <c r="O248" s="21" t="str">
        <f>IF(A248="","",COUNTIFS('MP내역(안정)'!$A:$A,A248)-COUNTIFS('MP내역(안정)'!$A:$A,A248,'MP내역(안정)'!$B:$B,"현금")-COUNTIFS('MP내역(안정)'!$A:$A,A248,'MP내역(안정)'!$B:$B,"예수금")-COUNTIFS('MP내역(안정)'!$A:$A,A248,'MP내역(안정)'!$B:$B,"예탁금")-COUNTIFS('MP내역(안정)'!$A:$A,A248,'MP내역(안정)'!$B:$B,"합계"))</f>
        <v/>
      </c>
      <c r="P248" s="21" t="str">
        <f>IF(A248="","",IF(COUNTIFS('MP내역(안정)'!A:A,A248,'MP내역(안정)'!G:G,"&gt;"&amp;$F$2,'MP내역(안정)'!D:D,"&lt;&gt;"&amp;$H$2,'MP내역(안정)'!D:D,"&lt;&gt;"&amp;$I$2,'MP내역(안정)'!B:B,"&lt;&gt;현금",'MP내역(안정)'!B:B,"&lt;&gt;합계")=0,"O","X"))</f>
        <v/>
      </c>
      <c r="Q248" s="21" t="str">
        <f>IF(A248="","",IF(AND(ABS(I248-SUMIFS('MP내역(안정)'!G:G,'MP내역(안정)'!A:A,A248,'MP내역(안정)'!F:F,"Y"))&lt;0.001,ABS(H248-SUMIFS('MP내역(안정)'!G:G,'MP내역(안정)'!A:A,A248,'MP내역(안정)'!B:B,"&lt;&gt;합계"))&lt;0.001),"O","X"))</f>
        <v/>
      </c>
      <c r="R248" s="21" t="str">
        <f>IF(A248="","",IF(COUNTIFS('MP내역(안정)'!A:A,A248,'MP내역(안정)'!H:H,"X")=0,"O","X"))</f>
        <v/>
      </c>
      <c r="S248" s="20"/>
    </row>
    <row r="249" spans="12:19">
      <c r="L249" s="21" t="str">
        <f t="shared" si="6"/>
        <v/>
      </c>
      <c r="M249" s="21" t="str">
        <f t="shared" si="7"/>
        <v/>
      </c>
      <c r="N249" s="21" t="str">
        <f>IF(A249="","",IFERROR(IF(J249&lt;VLOOKUP(A249,'포트변경내역(중립)'!A:J,10,0),"O","X"),""))</f>
        <v/>
      </c>
      <c r="O249" s="21" t="str">
        <f>IF(A249="","",COUNTIFS('MP내역(안정)'!$A:$A,A249)-COUNTIFS('MP내역(안정)'!$A:$A,A249,'MP내역(안정)'!$B:$B,"현금")-COUNTIFS('MP내역(안정)'!$A:$A,A249,'MP내역(안정)'!$B:$B,"예수금")-COUNTIFS('MP내역(안정)'!$A:$A,A249,'MP내역(안정)'!$B:$B,"예탁금")-COUNTIFS('MP내역(안정)'!$A:$A,A249,'MP내역(안정)'!$B:$B,"합계"))</f>
        <v/>
      </c>
      <c r="P249" s="21" t="str">
        <f>IF(A249="","",IF(COUNTIFS('MP내역(안정)'!A:A,A249,'MP내역(안정)'!G:G,"&gt;"&amp;$F$2,'MP내역(안정)'!D:D,"&lt;&gt;"&amp;$H$2,'MP내역(안정)'!D:D,"&lt;&gt;"&amp;$I$2,'MP내역(안정)'!B:B,"&lt;&gt;현금",'MP내역(안정)'!B:B,"&lt;&gt;합계")=0,"O","X"))</f>
        <v/>
      </c>
      <c r="Q249" s="21" t="str">
        <f>IF(A249="","",IF(AND(ABS(I249-SUMIFS('MP내역(안정)'!G:G,'MP내역(안정)'!A:A,A249,'MP내역(안정)'!F:F,"Y"))&lt;0.001,ABS(H249-SUMIFS('MP내역(안정)'!G:G,'MP내역(안정)'!A:A,A249,'MP내역(안정)'!B:B,"&lt;&gt;합계"))&lt;0.001),"O","X"))</f>
        <v/>
      </c>
      <c r="R249" s="21" t="str">
        <f>IF(A249="","",IF(COUNTIFS('MP내역(안정)'!A:A,A249,'MP내역(안정)'!H:H,"X")=0,"O","X"))</f>
        <v/>
      </c>
      <c r="S249" s="20"/>
    </row>
    <row r="250" spans="12:19">
      <c r="L250" s="21" t="str">
        <f t="shared" si="6"/>
        <v/>
      </c>
      <c r="M250" s="21" t="str">
        <f t="shared" si="7"/>
        <v/>
      </c>
      <c r="N250" s="21" t="str">
        <f>IF(A250="","",IFERROR(IF(J250&lt;VLOOKUP(A250,'포트변경내역(중립)'!A:J,10,0),"O","X"),""))</f>
        <v/>
      </c>
      <c r="O250" s="21" t="str">
        <f>IF(A250="","",COUNTIFS('MP내역(안정)'!$A:$A,A250)-COUNTIFS('MP내역(안정)'!$A:$A,A250,'MP내역(안정)'!$B:$B,"현금")-COUNTIFS('MP내역(안정)'!$A:$A,A250,'MP내역(안정)'!$B:$B,"예수금")-COUNTIFS('MP내역(안정)'!$A:$A,A250,'MP내역(안정)'!$B:$B,"예탁금")-COUNTIFS('MP내역(안정)'!$A:$A,A250,'MP내역(안정)'!$B:$B,"합계"))</f>
        <v/>
      </c>
      <c r="P250" s="21" t="str">
        <f>IF(A250="","",IF(COUNTIFS('MP내역(안정)'!A:A,A250,'MP내역(안정)'!G:G,"&gt;"&amp;$F$2,'MP내역(안정)'!D:D,"&lt;&gt;"&amp;$H$2,'MP내역(안정)'!D:D,"&lt;&gt;"&amp;$I$2,'MP내역(안정)'!B:B,"&lt;&gt;현금",'MP내역(안정)'!B:B,"&lt;&gt;합계")=0,"O","X"))</f>
        <v/>
      </c>
      <c r="Q250" s="21" t="str">
        <f>IF(A250="","",IF(AND(ABS(I250-SUMIFS('MP내역(안정)'!G:G,'MP내역(안정)'!A:A,A250,'MP내역(안정)'!F:F,"Y"))&lt;0.001,ABS(H250-SUMIFS('MP내역(안정)'!G:G,'MP내역(안정)'!A:A,A250,'MP내역(안정)'!B:B,"&lt;&gt;합계"))&lt;0.001),"O","X"))</f>
        <v/>
      </c>
      <c r="R250" s="21" t="str">
        <f>IF(A250="","",IF(COUNTIFS('MP내역(안정)'!A:A,A250,'MP내역(안정)'!H:H,"X")=0,"O","X"))</f>
        <v/>
      </c>
      <c r="S250" s="20"/>
    </row>
    <row r="251" spans="12:19">
      <c r="L251" s="21" t="str">
        <f t="shared" si="6"/>
        <v/>
      </c>
      <c r="M251" s="21" t="str">
        <f t="shared" si="7"/>
        <v/>
      </c>
      <c r="N251" s="21" t="str">
        <f>IF(A251="","",IFERROR(IF(J251&lt;VLOOKUP(A251,'포트변경내역(중립)'!A:J,10,0),"O","X"),""))</f>
        <v/>
      </c>
      <c r="O251" s="21" t="str">
        <f>IF(A251="","",COUNTIFS('MP내역(안정)'!$A:$A,A251)-COUNTIFS('MP내역(안정)'!$A:$A,A251,'MP내역(안정)'!$B:$B,"현금")-COUNTIFS('MP내역(안정)'!$A:$A,A251,'MP내역(안정)'!$B:$B,"예수금")-COUNTIFS('MP내역(안정)'!$A:$A,A251,'MP내역(안정)'!$B:$B,"예탁금")-COUNTIFS('MP내역(안정)'!$A:$A,A251,'MP내역(안정)'!$B:$B,"합계"))</f>
        <v/>
      </c>
      <c r="P251" s="21" t="str">
        <f>IF(A251="","",IF(COUNTIFS('MP내역(안정)'!A:A,A251,'MP내역(안정)'!G:G,"&gt;"&amp;$F$2,'MP내역(안정)'!D:D,"&lt;&gt;"&amp;$H$2,'MP내역(안정)'!D:D,"&lt;&gt;"&amp;$I$2,'MP내역(안정)'!B:B,"&lt;&gt;현금",'MP내역(안정)'!B:B,"&lt;&gt;합계")=0,"O","X"))</f>
        <v/>
      </c>
      <c r="Q251" s="21" t="str">
        <f>IF(A251="","",IF(AND(ABS(I251-SUMIFS('MP내역(안정)'!G:G,'MP내역(안정)'!A:A,A251,'MP내역(안정)'!F:F,"Y"))&lt;0.001,ABS(H251-SUMIFS('MP내역(안정)'!G:G,'MP내역(안정)'!A:A,A251,'MP내역(안정)'!B:B,"&lt;&gt;합계"))&lt;0.001),"O","X"))</f>
        <v/>
      </c>
      <c r="R251" s="21" t="str">
        <f>IF(A251="","",IF(COUNTIFS('MP내역(안정)'!A:A,A251,'MP내역(안정)'!H:H,"X")=0,"O","X"))</f>
        <v/>
      </c>
      <c r="S251" s="20"/>
    </row>
    <row r="252" spans="12:19">
      <c r="L252" s="21" t="str">
        <f t="shared" si="6"/>
        <v/>
      </c>
      <c r="M252" s="21" t="str">
        <f t="shared" si="7"/>
        <v/>
      </c>
      <c r="N252" s="21" t="str">
        <f>IF(A252="","",IFERROR(IF(J252&lt;VLOOKUP(A252,'포트변경내역(중립)'!A:J,10,0),"O","X"),""))</f>
        <v/>
      </c>
      <c r="O252" s="21" t="str">
        <f>IF(A252="","",COUNTIFS('MP내역(안정)'!$A:$A,A252)-COUNTIFS('MP내역(안정)'!$A:$A,A252,'MP내역(안정)'!$B:$B,"현금")-COUNTIFS('MP내역(안정)'!$A:$A,A252,'MP내역(안정)'!$B:$B,"예수금")-COUNTIFS('MP내역(안정)'!$A:$A,A252,'MP내역(안정)'!$B:$B,"예탁금")-COUNTIFS('MP내역(안정)'!$A:$A,A252,'MP내역(안정)'!$B:$B,"합계"))</f>
        <v/>
      </c>
      <c r="P252" s="21" t="str">
        <f>IF(A252="","",IF(COUNTIFS('MP내역(안정)'!A:A,A252,'MP내역(안정)'!G:G,"&gt;"&amp;$F$2,'MP내역(안정)'!D:D,"&lt;&gt;"&amp;$H$2,'MP내역(안정)'!D:D,"&lt;&gt;"&amp;$I$2,'MP내역(안정)'!B:B,"&lt;&gt;현금",'MP내역(안정)'!B:B,"&lt;&gt;합계")=0,"O","X"))</f>
        <v/>
      </c>
      <c r="Q252" s="21" t="str">
        <f>IF(A252="","",IF(AND(ABS(I252-SUMIFS('MP내역(안정)'!G:G,'MP내역(안정)'!A:A,A252,'MP내역(안정)'!F:F,"Y"))&lt;0.001,ABS(H252-SUMIFS('MP내역(안정)'!G:G,'MP내역(안정)'!A:A,A252,'MP내역(안정)'!B:B,"&lt;&gt;합계"))&lt;0.001),"O","X"))</f>
        <v/>
      </c>
      <c r="R252" s="21" t="str">
        <f>IF(A252="","",IF(COUNTIFS('MP내역(안정)'!A:A,A252,'MP내역(안정)'!H:H,"X")=0,"O","X"))</f>
        <v/>
      </c>
      <c r="S252" s="20"/>
    </row>
    <row r="253" spans="12:19">
      <c r="L253" s="21" t="str">
        <f t="shared" si="6"/>
        <v/>
      </c>
      <c r="M253" s="21" t="str">
        <f t="shared" si="7"/>
        <v/>
      </c>
      <c r="N253" s="21" t="str">
        <f>IF(A253="","",IFERROR(IF(J253&lt;VLOOKUP(A253,'포트변경내역(중립)'!A:J,10,0),"O","X"),""))</f>
        <v/>
      </c>
      <c r="O253" s="21" t="str">
        <f>IF(A253="","",COUNTIFS('MP내역(안정)'!$A:$A,A253)-COUNTIFS('MP내역(안정)'!$A:$A,A253,'MP내역(안정)'!$B:$B,"현금")-COUNTIFS('MP내역(안정)'!$A:$A,A253,'MP내역(안정)'!$B:$B,"예수금")-COUNTIFS('MP내역(안정)'!$A:$A,A253,'MP내역(안정)'!$B:$B,"예탁금")-COUNTIFS('MP내역(안정)'!$A:$A,A253,'MP내역(안정)'!$B:$B,"합계"))</f>
        <v/>
      </c>
      <c r="P253" s="21" t="str">
        <f>IF(A253="","",IF(COUNTIFS('MP내역(안정)'!A:A,A253,'MP내역(안정)'!G:G,"&gt;"&amp;$F$2,'MP내역(안정)'!D:D,"&lt;&gt;"&amp;$H$2,'MP내역(안정)'!D:D,"&lt;&gt;"&amp;$I$2,'MP내역(안정)'!B:B,"&lt;&gt;현금",'MP내역(안정)'!B:B,"&lt;&gt;합계")=0,"O","X"))</f>
        <v/>
      </c>
      <c r="Q253" s="21" t="str">
        <f>IF(A253="","",IF(AND(ABS(I253-SUMIFS('MP내역(안정)'!G:G,'MP내역(안정)'!A:A,A253,'MP내역(안정)'!F:F,"Y"))&lt;0.001,ABS(H253-SUMIFS('MP내역(안정)'!G:G,'MP내역(안정)'!A:A,A253,'MP내역(안정)'!B:B,"&lt;&gt;합계"))&lt;0.001),"O","X"))</f>
        <v/>
      </c>
      <c r="R253" s="21" t="str">
        <f>IF(A253="","",IF(COUNTIFS('MP내역(안정)'!A:A,A253,'MP내역(안정)'!H:H,"X")=0,"O","X"))</f>
        <v/>
      </c>
      <c r="S253" s="20"/>
    </row>
    <row r="254" spans="12:19">
      <c r="L254" s="21" t="str">
        <f t="shared" si="6"/>
        <v/>
      </c>
      <c r="M254" s="21" t="str">
        <f t="shared" si="7"/>
        <v/>
      </c>
      <c r="N254" s="21" t="str">
        <f>IF(A254="","",IFERROR(IF(J254&lt;VLOOKUP(A254,'포트변경내역(중립)'!A:J,10,0),"O","X"),""))</f>
        <v/>
      </c>
      <c r="O254" s="21" t="str">
        <f>IF(A254="","",COUNTIFS('MP내역(안정)'!$A:$A,A254)-COUNTIFS('MP내역(안정)'!$A:$A,A254,'MP내역(안정)'!$B:$B,"현금")-COUNTIFS('MP내역(안정)'!$A:$A,A254,'MP내역(안정)'!$B:$B,"예수금")-COUNTIFS('MP내역(안정)'!$A:$A,A254,'MP내역(안정)'!$B:$B,"예탁금")-COUNTIFS('MP내역(안정)'!$A:$A,A254,'MP내역(안정)'!$B:$B,"합계"))</f>
        <v/>
      </c>
      <c r="P254" s="21" t="str">
        <f>IF(A254="","",IF(COUNTIFS('MP내역(안정)'!A:A,A254,'MP내역(안정)'!G:G,"&gt;"&amp;$F$2,'MP내역(안정)'!D:D,"&lt;&gt;"&amp;$H$2,'MP내역(안정)'!D:D,"&lt;&gt;"&amp;$I$2,'MP내역(안정)'!B:B,"&lt;&gt;현금",'MP내역(안정)'!B:B,"&lt;&gt;합계")=0,"O","X"))</f>
        <v/>
      </c>
      <c r="Q254" s="21" t="str">
        <f>IF(A254="","",IF(AND(ABS(I254-SUMIFS('MP내역(안정)'!G:G,'MP내역(안정)'!A:A,A254,'MP내역(안정)'!F:F,"Y"))&lt;0.001,ABS(H254-SUMIFS('MP내역(안정)'!G:G,'MP내역(안정)'!A:A,A254,'MP내역(안정)'!B:B,"&lt;&gt;합계"))&lt;0.001),"O","X"))</f>
        <v/>
      </c>
      <c r="R254" s="21" t="str">
        <f>IF(A254="","",IF(COUNTIFS('MP내역(안정)'!A:A,A254,'MP내역(안정)'!H:H,"X")=0,"O","X"))</f>
        <v/>
      </c>
      <c r="S254" s="20"/>
    </row>
    <row r="255" spans="12:19">
      <c r="L255" s="21" t="str">
        <f t="shared" si="6"/>
        <v/>
      </c>
      <c r="M255" s="21" t="str">
        <f t="shared" si="7"/>
        <v/>
      </c>
      <c r="N255" s="21" t="str">
        <f>IF(A255="","",IFERROR(IF(J255&lt;VLOOKUP(A255,'포트변경내역(중립)'!A:J,10,0),"O","X"),""))</f>
        <v/>
      </c>
      <c r="O255" s="21" t="str">
        <f>IF(A255="","",COUNTIFS('MP내역(안정)'!$A:$A,A255)-COUNTIFS('MP내역(안정)'!$A:$A,A255,'MP내역(안정)'!$B:$B,"현금")-COUNTIFS('MP내역(안정)'!$A:$A,A255,'MP내역(안정)'!$B:$B,"예수금")-COUNTIFS('MP내역(안정)'!$A:$A,A255,'MP내역(안정)'!$B:$B,"예탁금")-COUNTIFS('MP내역(안정)'!$A:$A,A255,'MP내역(안정)'!$B:$B,"합계"))</f>
        <v/>
      </c>
      <c r="P255" s="21" t="str">
        <f>IF(A255="","",IF(COUNTIFS('MP내역(안정)'!A:A,A255,'MP내역(안정)'!G:G,"&gt;"&amp;$F$2,'MP내역(안정)'!D:D,"&lt;&gt;"&amp;$H$2,'MP내역(안정)'!D:D,"&lt;&gt;"&amp;$I$2,'MP내역(안정)'!B:B,"&lt;&gt;현금",'MP내역(안정)'!B:B,"&lt;&gt;합계")=0,"O","X"))</f>
        <v/>
      </c>
      <c r="Q255" s="21" t="str">
        <f>IF(A255="","",IF(AND(ABS(I255-SUMIFS('MP내역(안정)'!G:G,'MP내역(안정)'!A:A,A255,'MP내역(안정)'!F:F,"Y"))&lt;0.001,ABS(H255-SUMIFS('MP내역(안정)'!G:G,'MP내역(안정)'!A:A,A255,'MP내역(안정)'!B:B,"&lt;&gt;합계"))&lt;0.001),"O","X"))</f>
        <v/>
      </c>
      <c r="R255" s="21" t="str">
        <f>IF(A255="","",IF(COUNTIFS('MP내역(안정)'!A:A,A255,'MP내역(안정)'!H:H,"X")=0,"O","X"))</f>
        <v/>
      </c>
      <c r="S255" s="20"/>
    </row>
    <row r="256" spans="12:19">
      <c r="L256" s="21" t="str">
        <f t="shared" si="6"/>
        <v/>
      </c>
      <c r="M256" s="21" t="str">
        <f t="shared" si="7"/>
        <v/>
      </c>
      <c r="N256" s="21" t="str">
        <f>IF(A256="","",IFERROR(IF(J256&lt;VLOOKUP(A256,'포트변경내역(중립)'!A:J,10,0),"O","X"),""))</f>
        <v/>
      </c>
      <c r="O256" s="21" t="str">
        <f>IF(A256="","",COUNTIFS('MP내역(안정)'!$A:$A,A256)-COUNTIFS('MP내역(안정)'!$A:$A,A256,'MP내역(안정)'!$B:$B,"현금")-COUNTIFS('MP내역(안정)'!$A:$A,A256,'MP내역(안정)'!$B:$B,"예수금")-COUNTIFS('MP내역(안정)'!$A:$A,A256,'MP내역(안정)'!$B:$B,"예탁금")-COUNTIFS('MP내역(안정)'!$A:$A,A256,'MP내역(안정)'!$B:$B,"합계"))</f>
        <v/>
      </c>
      <c r="P256" s="21" t="str">
        <f>IF(A256="","",IF(COUNTIFS('MP내역(안정)'!A:A,A256,'MP내역(안정)'!G:G,"&gt;"&amp;$F$2,'MP내역(안정)'!D:D,"&lt;&gt;"&amp;$H$2,'MP내역(안정)'!D:D,"&lt;&gt;"&amp;$I$2,'MP내역(안정)'!B:B,"&lt;&gt;현금",'MP내역(안정)'!B:B,"&lt;&gt;합계")=0,"O","X"))</f>
        <v/>
      </c>
      <c r="Q256" s="21" t="str">
        <f>IF(A256="","",IF(AND(ABS(I256-SUMIFS('MP내역(안정)'!G:G,'MP내역(안정)'!A:A,A256,'MP내역(안정)'!F:F,"Y"))&lt;0.001,ABS(H256-SUMIFS('MP내역(안정)'!G:G,'MP내역(안정)'!A:A,A256,'MP내역(안정)'!B:B,"&lt;&gt;합계"))&lt;0.001),"O","X"))</f>
        <v/>
      </c>
      <c r="R256" s="21" t="str">
        <f>IF(A256="","",IF(COUNTIFS('MP내역(안정)'!A:A,A256,'MP내역(안정)'!H:H,"X")=0,"O","X"))</f>
        <v/>
      </c>
      <c r="S256" s="20"/>
    </row>
    <row r="257" spans="12:19">
      <c r="L257" s="21" t="str">
        <f t="shared" si="6"/>
        <v/>
      </c>
      <c r="M257" s="21" t="str">
        <f t="shared" si="7"/>
        <v/>
      </c>
      <c r="N257" s="21" t="str">
        <f>IF(A257="","",IFERROR(IF(J257&lt;VLOOKUP(A257,'포트변경내역(중립)'!A:J,10,0),"O","X"),""))</f>
        <v/>
      </c>
      <c r="O257" s="21" t="str">
        <f>IF(A257="","",COUNTIFS('MP내역(안정)'!$A:$A,A257)-COUNTIFS('MP내역(안정)'!$A:$A,A257,'MP내역(안정)'!$B:$B,"현금")-COUNTIFS('MP내역(안정)'!$A:$A,A257,'MP내역(안정)'!$B:$B,"예수금")-COUNTIFS('MP내역(안정)'!$A:$A,A257,'MP내역(안정)'!$B:$B,"예탁금")-COUNTIFS('MP내역(안정)'!$A:$A,A257,'MP내역(안정)'!$B:$B,"합계"))</f>
        <v/>
      </c>
      <c r="P257" s="21" t="str">
        <f>IF(A257="","",IF(COUNTIFS('MP내역(안정)'!A:A,A257,'MP내역(안정)'!G:G,"&gt;"&amp;$F$2,'MP내역(안정)'!D:D,"&lt;&gt;"&amp;$H$2,'MP내역(안정)'!D:D,"&lt;&gt;"&amp;$I$2,'MP내역(안정)'!B:B,"&lt;&gt;현금",'MP내역(안정)'!B:B,"&lt;&gt;합계")=0,"O","X"))</f>
        <v/>
      </c>
      <c r="Q257" s="21" t="str">
        <f>IF(A257="","",IF(AND(ABS(I257-SUMIFS('MP내역(안정)'!G:G,'MP내역(안정)'!A:A,A257,'MP내역(안정)'!F:F,"Y"))&lt;0.001,ABS(H257-SUMIFS('MP내역(안정)'!G:G,'MP내역(안정)'!A:A,A257,'MP내역(안정)'!B:B,"&lt;&gt;합계"))&lt;0.001),"O","X"))</f>
        <v/>
      </c>
      <c r="R257" s="21" t="str">
        <f>IF(A257="","",IF(COUNTIFS('MP내역(안정)'!A:A,A257,'MP내역(안정)'!H:H,"X")=0,"O","X"))</f>
        <v/>
      </c>
      <c r="S257" s="20"/>
    </row>
    <row r="258" spans="12:19">
      <c r="L258" s="21" t="str">
        <f t="shared" si="6"/>
        <v/>
      </c>
      <c r="M258" s="21" t="str">
        <f t="shared" si="7"/>
        <v/>
      </c>
      <c r="N258" s="21" t="str">
        <f>IF(A258="","",IFERROR(IF(J258&lt;VLOOKUP(A258,'포트변경내역(중립)'!A:J,10,0),"O","X"),""))</f>
        <v/>
      </c>
      <c r="O258" s="21" t="str">
        <f>IF(A258="","",COUNTIFS('MP내역(안정)'!$A:$A,A258)-COUNTIFS('MP내역(안정)'!$A:$A,A258,'MP내역(안정)'!$B:$B,"현금")-COUNTIFS('MP내역(안정)'!$A:$A,A258,'MP내역(안정)'!$B:$B,"예수금")-COUNTIFS('MP내역(안정)'!$A:$A,A258,'MP내역(안정)'!$B:$B,"예탁금")-COUNTIFS('MP내역(안정)'!$A:$A,A258,'MP내역(안정)'!$B:$B,"합계"))</f>
        <v/>
      </c>
      <c r="P258" s="21" t="str">
        <f>IF(A258="","",IF(COUNTIFS('MP내역(안정)'!A:A,A258,'MP내역(안정)'!G:G,"&gt;"&amp;$F$2,'MP내역(안정)'!D:D,"&lt;&gt;"&amp;$H$2,'MP내역(안정)'!D:D,"&lt;&gt;"&amp;$I$2,'MP내역(안정)'!B:B,"&lt;&gt;현금",'MP내역(안정)'!B:B,"&lt;&gt;합계")=0,"O","X"))</f>
        <v/>
      </c>
      <c r="Q258" s="21" t="str">
        <f>IF(A258="","",IF(AND(ABS(I258-SUMIFS('MP내역(안정)'!G:G,'MP내역(안정)'!A:A,A258,'MP내역(안정)'!F:F,"Y"))&lt;0.001,ABS(H258-SUMIFS('MP내역(안정)'!G:G,'MP내역(안정)'!A:A,A258,'MP내역(안정)'!B:B,"&lt;&gt;합계"))&lt;0.001),"O","X"))</f>
        <v/>
      </c>
      <c r="R258" s="21" t="str">
        <f>IF(A258="","",IF(COUNTIFS('MP내역(안정)'!A:A,A258,'MP내역(안정)'!H:H,"X")=0,"O","X"))</f>
        <v/>
      </c>
      <c r="S258" s="20"/>
    </row>
    <row r="259" spans="12:19">
      <c r="L259" s="21" t="str">
        <f t="shared" si="6"/>
        <v/>
      </c>
      <c r="M259" s="21" t="str">
        <f t="shared" si="7"/>
        <v/>
      </c>
      <c r="N259" s="21" t="str">
        <f>IF(A259="","",IFERROR(IF(J259&lt;VLOOKUP(A259,'포트변경내역(중립)'!A:J,10,0),"O","X"),""))</f>
        <v/>
      </c>
      <c r="O259" s="21" t="str">
        <f>IF(A259="","",COUNTIFS('MP내역(안정)'!$A:$A,A259)-COUNTIFS('MP내역(안정)'!$A:$A,A259,'MP내역(안정)'!$B:$B,"현금")-COUNTIFS('MP내역(안정)'!$A:$A,A259,'MP내역(안정)'!$B:$B,"예수금")-COUNTIFS('MP내역(안정)'!$A:$A,A259,'MP내역(안정)'!$B:$B,"예탁금")-COUNTIFS('MP내역(안정)'!$A:$A,A259,'MP내역(안정)'!$B:$B,"합계"))</f>
        <v/>
      </c>
      <c r="P259" s="21" t="str">
        <f>IF(A259="","",IF(COUNTIFS('MP내역(안정)'!A:A,A259,'MP내역(안정)'!G:G,"&gt;"&amp;$F$2,'MP내역(안정)'!D:D,"&lt;&gt;"&amp;$H$2,'MP내역(안정)'!D:D,"&lt;&gt;"&amp;$I$2,'MP내역(안정)'!B:B,"&lt;&gt;현금",'MP내역(안정)'!B:B,"&lt;&gt;합계")=0,"O","X"))</f>
        <v/>
      </c>
      <c r="Q259" s="21" t="str">
        <f>IF(A259="","",IF(AND(ABS(I259-SUMIFS('MP내역(안정)'!G:G,'MP내역(안정)'!A:A,A259,'MP내역(안정)'!F:F,"Y"))&lt;0.001,ABS(H259-SUMIFS('MP내역(안정)'!G:G,'MP내역(안정)'!A:A,A259,'MP내역(안정)'!B:B,"&lt;&gt;합계"))&lt;0.001),"O","X"))</f>
        <v/>
      </c>
      <c r="R259" s="21" t="str">
        <f>IF(A259="","",IF(COUNTIFS('MP내역(안정)'!A:A,A259,'MP내역(안정)'!H:H,"X")=0,"O","X"))</f>
        <v/>
      </c>
      <c r="S259" s="20"/>
    </row>
    <row r="260" spans="12:19">
      <c r="L260" s="21" t="str">
        <f t="shared" si="6"/>
        <v/>
      </c>
      <c r="M260" s="21" t="str">
        <f t="shared" si="7"/>
        <v/>
      </c>
      <c r="N260" s="21" t="str">
        <f>IF(A260="","",IFERROR(IF(J260&lt;VLOOKUP(A260,'포트변경내역(중립)'!A:J,10,0),"O","X"),""))</f>
        <v/>
      </c>
      <c r="O260" s="21" t="str">
        <f>IF(A260="","",COUNTIFS('MP내역(안정)'!$A:$A,A260)-COUNTIFS('MP내역(안정)'!$A:$A,A260,'MP내역(안정)'!$B:$B,"현금")-COUNTIFS('MP내역(안정)'!$A:$A,A260,'MP내역(안정)'!$B:$B,"예수금")-COUNTIFS('MP내역(안정)'!$A:$A,A260,'MP내역(안정)'!$B:$B,"예탁금")-COUNTIFS('MP내역(안정)'!$A:$A,A260,'MP내역(안정)'!$B:$B,"합계"))</f>
        <v/>
      </c>
      <c r="P260" s="21" t="str">
        <f>IF(A260="","",IF(COUNTIFS('MP내역(안정)'!A:A,A260,'MP내역(안정)'!G:G,"&gt;"&amp;$F$2,'MP내역(안정)'!D:D,"&lt;&gt;"&amp;$H$2,'MP내역(안정)'!D:D,"&lt;&gt;"&amp;$I$2,'MP내역(안정)'!B:B,"&lt;&gt;현금",'MP내역(안정)'!B:B,"&lt;&gt;합계")=0,"O","X"))</f>
        <v/>
      </c>
      <c r="Q260" s="21" t="str">
        <f>IF(A260="","",IF(AND(ABS(I260-SUMIFS('MP내역(안정)'!G:G,'MP내역(안정)'!A:A,A260,'MP내역(안정)'!F:F,"Y"))&lt;0.001,ABS(H260-SUMIFS('MP내역(안정)'!G:G,'MP내역(안정)'!A:A,A260,'MP내역(안정)'!B:B,"&lt;&gt;합계"))&lt;0.001),"O","X"))</f>
        <v/>
      </c>
      <c r="R260" s="21" t="str">
        <f>IF(A260="","",IF(COUNTIFS('MP내역(안정)'!A:A,A260,'MP내역(안정)'!H:H,"X")=0,"O","X"))</f>
        <v/>
      </c>
      <c r="S260" s="20"/>
    </row>
    <row r="261" spans="12:19">
      <c r="L261" s="21" t="str">
        <f t="shared" si="6"/>
        <v/>
      </c>
      <c r="M261" s="21" t="str">
        <f t="shared" si="7"/>
        <v/>
      </c>
      <c r="N261" s="21" t="str">
        <f>IF(A261="","",IFERROR(IF(J261&lt;VLOOKUP(A261,'포트변경내역(중립)'!A:J,10,0),"O","X"),""))</f>
        <v/>
      </c>
      <c r="O261" s="21" t="str">
        <f>IF(A261="","",COUNTIFS('MP내역(안정)'!$A:$A,A261)-COUNTIFS('MP내역(안정)'!$A:$A,A261,'MP내역(안정)'!$B:$B,"현금")-COUNTIFS('MP내역(안정)'!$A:$A,A261,'MP내역(안정)'!$B:$B,"예수금")-COUNTIFS('MP내역(안정)'!$A:$A,A261,'MP내역(안정)'!$B:$B,"예탁금")-COUNTIFS('MP내역(안정)'!$A:$A,A261,'MP내역(안정)'!$B:$B,"합계"))</f>
        <v/>
      </c>
      <c r="P261" s="21" t="str">
        <f>IF(A261="","",IF(COUNTIFS('MP내역(안정)'!A:A,A261,'MP내역(안정)'!G:G,"&gt;"&amp;$F$2,'MP내역(안정)'!D:D,"&lt;&gt;"&amp;$H$2,'MP내역(안정)'!D:D,"&lt;&gt;"&amp;$I$2,'MP내역(안정)'!B:B,"&lt;&gt;현금",'MP내역(안정)'!B:B,"&lt;&gt;합계")=0,"O","X"))</f>
        <v/>
      </c>
      <c r="Q261" s="21" t="str">
        <f>IF(A261="","",IF(AND(ABS(I261-SUMIFS('MP내역(안정)'!G:G,'MP내역(안정)'!A:A,A261,'MP내역(안정)'!F:F,"Y"))&lt;0.001,ABS(H261-SUMIFS('MP내역(안정)'!G:G,'MP내역(안정)'!A:A,A261,'MP내역(안정)'!B:B,"&lt;&gt;합계"))&lt;0.001),"O","X"))</f>
        <v/>
      </c>
      <c r="R261" s="21" t="str">
        <f>IF(A261="","",IF(COUNTIFS('MP내역(안정)'!A:A,A261,'MP내역(안정)'!H:H,"X")=0,"O","X"))</f>
        <v/>
      </c>
      <c r="S261" s="20"/>
    </row>
    <row r="262" spans="12:19">
      <c r="L262" s="21" t="str">
        <f t="shared" si="6"/>
        <v/>
      </c>
      <c r="M262" s="21" t="str">
        <f t="shared" si="7"/>
        <v/>
      </c>
      <c r="N262" s="21" t="str">
        <f>IF(A262="","",IFERROR(IF(J262&lt;VLOOKUP(A262,'포트변경내역(중립)'!A:J,10,0),"O","X"),""))</f>
        <v/>
      </c>
      <c r="O262" s="21" t="str">
        <f>IF(A262="","",COUNTIFS('MP내역(안정)'!$A:$A,A262)-COUNTIFS('MP내역(안정)'!$A:$A,A262,'MP내역(안정)'!$B:$B,"현금")-COUNTIFS('MP내역(안정)'!$A:$A,A262,'MP내역(안정)'!$B:$B,"예수금")-COUNTIFS('MP내역(안정)'!$A:$A,A262,'MP내역(안정)'!$B:$B,"예탁금")-COUNTIFS('MP내역(안정)'!$A:$A,A262,'MP내역(안정)'!$B:$B,"합계"))</f>
        <v/>
      </c>
      <c r="P262" s="21" t="str">
        <f>IF(A262="","",IF(COUNTIFS('MP내역(안정)'!A:A,A262,'MP내역(안정)'!G:G,"&gt;"&amp;$F$2,'MP내역(안정)'!D:D,"&lt;&gt;"&amp;$H$2,'MP내역(안정)'!D:D,"&lt;&gt;"&amp;$I$2,'MP내역(안정)'!B:B,"&lt;&gt;현금",'MP내역(안정)'!B:B,"&lt;&gt;합계")=0,"O","X"))</f>
        <v/>
      </c>
      <c r="Q262" s="21" t="str">
        <f>IF(A262="","",IF(AND(ABS(I262-SUMIFS('MP내역(안정)'!G:G,'MP내역(안정)'!A:A,A262,'MP내역(안정)'!F:F,"Y"))&lt;0.001,ABS(H262-SUMIFS('MP내역(안정)'!G:G,'MP내역(안정)'!A:A,A262,'MP내역(안정)'!B:B,"&lt;&gt;합계"))&lt;0.001),"O","X"))</f>
        <v/>
      </c>
      <c r="R262" s="21" t="str">
        <f>IF(A262="","",IF(COUNTIFS('MP내역(안정)'!A:A,A262,'MP내역(안정)'!H:H,"X")=0,"O","X"))</f>
        <v/>
      </c>
      <c r="S262" s="20"/>
    </row>
    <row r="263" spans="12:19">
      <c r="L263" s="21" t="str">
        <f t="shared" ref="L263:L301" si="8">IF(I263="","",IF($C$2&gt;=I263,"O","X"))</f>
        <v/>
      </c>
      <c r="M263" s="21" t="str">
        <f t="shared" ref="M263:M301" si="9">IF(J263="","",IF(AND($D$2&lt;=J263,J263&lt;=$E$2),"O","X"))</f>
        <v/>
      </c>
      <c r="N263" s="21" t="str">
        <f>IF(A263="","",IFERROR(IF(J263&lt;VLOOKUP(A263,'포트변경내역(중립)'!A:J,10,0),"O","X"),""))</f>
        <v/>
      </c>
      <c r="O263" s="21" t="str">
        <f>IF(A263="","",COUNTIFS('MP내역(안정)'!$A:$A,A263)-COUNTIFS('MP내역(안정)'!$A:$A,A263,'MP내역(안정)'!$B:$B,"현금")-COUNTIFS('MP내역(안정)'!$A:$A,A263,'MP내역(안정)'!$B:$B,"예수금")-COUNTIFS('MP내역(안정)'!$A:$A,A263,'MP내역(안정)'!$B:$B,"예탁금")-COUNTIFS('MP내역(안정)'!$A:$A,A263,'MP내역(안정)'!$B:$B,"합계"))</f>
        <v/>
      </c>
      <c r="P263" s="21" t="str">
        <f>IF(A263="","",IF(COUNTIFS('MP내역(안정)'!A:A,A263,'MP내역(안정)'!G:G,"&gt;"&amp;$F$2,'MP내역(안정)'!D:D,"&lt;&gt;"&amp;$H$2,'MP내역(안정)'!D:D,"&lt;&gt;"&amp;$I$2,'MP내역(안정)'!B:B,"&lt;&gt;현금",'MP내역(안정)'!B:B,"&lt;&gt;합계")=0,"O","X"))</f>
        <v/>
      </c>
      <c r="Q263" s="21" t="str">
        <f>IF(A263="","",IF(AND(ABS(I263-SUMIFS('MP내역(안정)'!G:G,'MP내역(안정)'!A:A,A263,'MP내역(안정)'!F:F,"Y"))&lt;0.001,ABS(H263-SUMIFS('MP내역(안정)'!G:G,'MP내역(안정)'!A:A,A263,'MP내역(안정)'!B:B,"&lt;&gt;합계"))&lt;0.001),"O","X"))</f>
        <v/>
      </c>
      <c r="R263" s="21" t="str">
        <f>IF(A263="","",IF(COUNTIFS('MP내역(안정)'!A:A,A263,'MP내역(안정)'!H:H,"X")=0,"O","X"))</f>
        <v/>
      </c>
      <c r="S263" s="20"/>
    </row>
    <row r="264" spans="12:19">
      <c r="L264" s="21" t="str">
        <f t="shared" si="8"/>
        <v/>
      </c>
      <c r="M264" s="21" t="str">
        <f t="shared" si="9"/>
        <v/>
      </c>
      <c r="N264" s="21" t="str">
        <f>IF(A264="","",IFERROR(IF(J264&lt;VLOOKUP(A264,'포트변경내역(중립)'!A:J,10,0),"O","X"),""))</f>
        <v/>
      </c>
      <c r="O264" s="21" t="str">
        <f>IF(A264="","",COUNTIFS('MP내역(안정)'!$A:$A,A264)-COUNTIFS('MP내역(안정)'!$A:$A,A264,'MP내역(안정)'!$B:$B,"현금")-COUNTIFS('MP내역(안정)'!$A:$A,A264,'MP내역(안정)'!$B:$B,"예수금")-COUNTIFS('MP내역(안정)'!$A:$A,A264,'MP내역(안정)'!$B:$B,"예탁금")-COUNTIFS('MP내역(안정)'!$A:$A,A264,'MP내역(안정)'!$B:$B,"합계"))</f>
        <v/>
      </c>
      <c r="P264" s="21" t="str">
        <f>IF(A264="","",IF(COUNTIFS('MP내역(안정)'!A:A,A264,'MP내역(안정)'!G:G,"&gt;"&amp;$F$2,'MP내역(안정)'!D:D,"&lt;&gt;"&amp;$H$2,'MP내역(안정)'!D:D,"&lt;&gt;"&amp;$I$2,'MP내역(안정)'!B:B,"&lt;&gt;현금",'MP내역(안정)'!B:B,"&lt;&gt;합계")=0,"O","X"))</f>
        <v/>
      </c>
      <c r="Q264" s="21" t="str">
        <f>IF(A264="","",IF(AND(ABS(I264-SUMIFS('MP내역(안정)'!G:G,'MP내역(안정)'!A:A,A264,'MP내역(안정)'!F:F,"Y"))&lt;0.001,ABS(H264-SUMIFS('MP내역(안정)'!G:G,'MP내역(안정)'!A:A,A264,'MP내역(안정)'!B:B,"&lt;&gt;합계"))&lt;0.001),"O","X"))</f>
        <v/>
      </c>
      <c r="R264" s="21" t="str">
        <f>IF(A264="","",IF(COUNTIFS('MP내역(안정)'!A:A,A264,'MP내역(안정)'!H:H,"X")=0,"O","X"))</f>
        <v/>
      </c>
      <c r="S264" s="20"/>
    </row>
    <row r="265" spans="12:19">
      <c r="L265" s="21" t="str">
        <f t="shared" si="8"/>
        <v/>
      </c>
      <c r="M265" s="21" t="str">
        <f t="shared" si="9"/>
        <v/>
      </c>
      <c r="N265" s="21" t="str">
        <f>IF(A265="","",IFERROR(IF(J265&lt;VLOOKUP(A265,'포트변경내역(중립)'!A:J,10,0),"O","X"),""))</f>
        <v/>
      </c>
      <c r="O265" s="21" t="str">
        <f>IF(A265="","",COUNTIFS('MP내역(안정)'!$A:$A,A265)-COUNTIFS('MP내역(안정)'!$A:$A,A265,'MP내역(안정)'!$B:$B,"현금")-COUNTIFS('MP내역(안정)'!$A:$A,A265,'MP내역(안정)'!$B:$B,"예수금")-COUNTIFS('MP내역(안정)'!$A:$A,A265,'MP내역(안정)'!$B:$B,"예탁금")-COUNTIFS('MP내역(안정)'!$A:$A,A265,'MP내역(안정)'!$B:$B,"합계"))</f>
        <v/>
      </c>
      <c r="P265" s="21" t="str">
        <f>IF(A265="","",IF(COUNTIFS('MP내역(안정)'!A:A,A265,'MP내역(안정)'!G:G,"&gt;"&amp;$F$2,'MP내역(안정)'!D:D,"&lt;&gt;"&amp;$H$2,'MP내역(안정)'!D:D,"&lt;&gt;"&amp;$I$2,'MP내역(안정)'!B:B,"&lt;&gt;현금",'MP내역(안정)'!B:B,"&lt;&gt;합계")=0,"O","X"))</f>
        <v/>
      </c>
      <c r="Q265" s="21" t="str">
        <f>IF(A265="","",IF(AND(ABS(I265-SUMIFS('MP내역(안정)'!G:G,'MP내역(안정)'!A:A,A265,'MP내역(안정)'!F:F,"Y"))&lt;0.001,ABS(H265-SUMIFS('MP내역(안정)'!G:G,'MP내역(안정)'!A:A,A265,'MP내역(안정)'!B:B,"&lt;&gt;합계"))&lt;0.001),"O","X"))</f>
        <v/>
      </c>
      <c r="R265" s="21" t="str">
        <f>IF(A265="","",IF(COUNTIFS('MP내역(안정)'!A:A,A265,'MP내역(안정)'!H:H,"X")=0,"O","X"))</f>
        <v/>
      </c>
      <c r="S265" s="20"/>
    </row>
    <row r="266" spans="12:19">
      <c r="L266" s="21" t="str">
        <f t="shared" si="8"/>
        <v/>
      </c>
      <c r="M266" s="21" t="str">
        <f t="shared" si="9"/>
        <v/>
      </c>
      <c r="N266" s="21" t="str">
        <f>IF(A266="","",IFERROR(IF(J266&lt;VLOOKUP(A266,'포트변경내역(중립)'!A:J,10,0),"O","X"),""))</f>
        <v/>
      </c>
      <c r="O266" s="21" t="str">
        <f>IF(A266="","",COUNTIFS('MP내역(안정)'!$A:$A,A266)-COUNTIFS('MP내역(안정)'!$A:$A,A266,'MP내역(안정)'!$B:$B,"현금")-COUNTIFS('MP내역(안정)'!$A:$A,A266,'MP내역(안정)'!$B:$B,"예수금")-COUNTIFS('MP내역(안정)'!$A:$A,A266,'MP내역(안정)'!$B:$B,"예탁금")-COUNTIFS('MP내역(안정)'!$A:$A,A266,'MP내역(안정)'!$B:$B,"합계"))</f>
        <v/>
      </c>
      <c r="P266" s="21" t="str">
        <f>IF(A266="","",IF(COUNTIFS('MP내역(안정)'!A:A,A266,'MP내역(안정)'!G:G,"&gt;"&amp;$F$2,'MP내역(안정)'!D:D,"&lt;&gt;"&amp;$H$2,'MP내역(안정)'!D:D,"&lt;&gt;"&amp;$I$2,'MP내역(안정)'!B:B,"&lt;&gt;현금",'MP내역(안정)'!B:B,"&lt;&gt;합계")=0,"O","X"))</f>
        <v/>
      </c>
      <c r="Q266" s="21" t="str">
        <f>IF(A266="","",IF(AND(ABS(I266-SUMIFS('MP내역(안정)'!G:G,'MP내역(안정)'!A:A,A266,'MP내역(안정)'!F:F,"Y"))&lt;0.001,ABS(H266-SUMIFS('MP내역(안정)'!G:G,'MP내역(안정)'!A:A,A266,'MP내역(안정)'!B:B,"&lt;&gt;합계"))&lt;0.001),"O","X"))</f>
        <v/>
      </c>
      <c r="R266" s="21" t="str">
        <f>IF(A266="","",IF(COUNTIFS('MP내역(안정)'!A:A,A266,'MP내역(안정)'!H:H,"X")=0,"O","X"))</f>
        <v/>
      </c>
      <c r="S266" s="20"/>
    </row>
    <row r="267" spans="12:19">
      <c r="L267" s="21" t="str">
        <f t="shared" si="8"/>
        <v/>
      </c>
      <c r="M267" s="21" t="str">
        <f t="shared" si="9"/>
        <v/>
      </c>
      <c r="N267" s="21" t="str">
        <f>IF(A267="","",IFERROR(IF(J267&lt;VLOOKUP(A267,'포트변경내역(중립)'!A:J,10,0),"O","X"),""))</f>
        <v/>
      </c>
      <c r="O267" s="21" t="str">
        <f>IF(A267="","",COUNTIFS('MP내역(안정)'!$A:$A,A267)-COUNTIFS('MP내역(안정)'!$A:$A,A267,'MP내역(안정)'!$B:$B,"현금")-COUNTIFS('MP내역(안정)'!$A:$A,A267,'MP내역(안정)'!$B:$B,"예수금")-COUNTIFS('MP내역(안정)'!$A:$A,A267,'MP내역(안정)'!$B:$B,"예탁금")-COUNTIFS('MP내역(안정)'!$A:$A,A267,'MP내역(안정)'!$B:$B,"합계"))</f>
        <v/>
      </c>
      <c r="P267" s="21" t="str">
        <f>IF(A267="","",IF(COUNTIFS('MP내역(안정)'!A:A,A267,'MP내역(안정)'!G:G,"&gt;"&amp;$F$2,'MP내역(안정)'!D:D,"&lt;&gt;"&amp;$H$2,'MP내역(안정)'!D:D,"&lt;&gt;"&amp;$I$2,'MP내역(안정)'!B:B,"&lt;&gt;현금",'MP내역(안정)'!B:B,"&lt;&gt;합계")=0,"O","X"))</f>
        <v/>
      </c>
      <c r="Q267" s="21" t="str">
        <f>IF(A267="","",IF(AND(ABS(I267-SUMIFS('MP내역(안정)'!G:G,'MP내역(안정)'!A:A,A267,'MP내역(안정)'!F:F,"Y"))&lt;0.001,ABS(H267-SUMIFS('MP내역(안정)'!G:G,'MP내역(안정)'!A:A,A267,'MP내역(안정)'!B:B,"&lt;&gt;합계"))&lt;0.001),"O","X"))</f>
        <v/>
      </c>
      <c r="R267" s="21" t="str">
        <f>IF(A267="","",IF(COUNTIFS('MP내역(안정)'!A:A,A267,'MP내역(안정)'!H:H,"X")=0,"O","X"))</f>
        <v/>
      </c>
      <c r="S267" s="20"/>
    </row>
    <row r="268" spans="12:19">
      <c r="L268" s="21" t="str">
        <f t="shared" si="8"/>
        <v/>
      </c>
      <c r="M268" s="21" t="str">
        <f t="shared" si="9"/>
        <v/>
      </c>
      <c r="N268" s="21" t="str">
        <f>IF(A268="","",IFERROR(IF(J268&lt;VLOOKUP(A268,'포트변경내역(중립)'!A:J,10,0),"O","X"),""))</f>
        <v/>
      </c>
      <c r="O268" s="21" t="str">
        <f>IF(A268="","",COUNTIFS('MP내역(안정)'!$A:$A,A268)-COUNTIFS('MP내역(안정)'!$A:$A,A268,'MP내역(안정)'!$B:$B,"현금")-COUNTIFS('MP내역(안정)'!$A:$A,A268,'MP내역(안정)'!$B:$B,"예수금")-COUNTIFS('MP내역(안정)'!$A:$A,A268,'MP내역(안정)'!$B:$B,"예탁금")-COUNTIFS('MP내역(안정)'!$A:$A,A268,'MP내역(안정)'!$B:$B,"합계"))</f>
        <v/>
      </c>
      <c r="P268" s="21" t="str">
        <f>IF(A268="","",IF(COUNTIFS('MP내역(안정)'!A:A,A268,'MP내역(안정)'!G:G,"&gt;"&amp;$F$2,'MP내역(안정)'!D:D,"&lt;&gt;"&amp;$H$2,'MP내역(안정)'!D:D,"&lt;&gt;"&amp;$I$2,'MP내역(안정)'!B:B,"&lt;&gt;현금",'MP내역(안정)'!B:B,"&lt;&gt;합계")=0,"O","X"))</f>
        <v/>
      </c>
      <c r="Q268" s="21" t="str">
        <f>IF(A268="","",IF(AND(ABS(I268-SUMIFS('MP내역(안정)'!G:G,'MP내역(안정)'!A:A,A268,'MP내역(안정)'!F:F,"Y"))&lt;0.001,ABS(H268-SUMIFS('MP내역(안정)'!G:G,'MP내역(안정)'!A:A,A268,'MP내역(안정)'!B:B,"&lt;&gt;합계"))&lt;0.001),"O","X"))</f>
        <v/>
      </c>
      <c r="R268" s="21" t="str">
        <f>IF(A268="","",IF(COUNTIFS('MP내역(안정)'!A:A,A268,'MP내역(안정)'!H:H,"X")=0,"O","X"))</f>
        <v/>
      </c>
      <c r="S268" s="20"/>
    </row>
    <row r="269" spans="12:19">
      <c r="L269" s="21" t="str">
        <f t="shared" si="8"/>
        <v/>
      </c>
      <c r="M269" s="21" t="str">
        <f t="shared" si="9"/>
        <v/>
      </c>
      <c r="N269" s="21" t="str">
        <f>IF(A269="","",IFERROR(IF(J269&lt;VLOOKUP(A269,'포트변경내역(중립)'!A:J,10,0),"O","X"),""))</f>
        <v/>
      </c>
      <c r="O269" s="21" t="str">
        <f>IF(A269="","",COUNTIFS('MP내역(안정)'!$A:$A,A269)-COUNTIFS('MP내역(안정)'!$A:$A,A269,'MP내역(안정)'!$B:$B,"현금")-COUNTIFS('MP내역(안정)'!$A:$A,A269,'MP내역(안정)'!$B:$B,"예수금")-COUNTIFS('MP내역(안정)'!$A:$A,A269,'MP내역(안정)'!$B:$B,"예탁금")-COUNTIFS('MP내역(안정)'!$A:$A,A269,'MP내역(안정)'!$B:$B,"합계"))</f>
        <v/>
      </c>
      <c r="P269" s="21" t="str">
        <f>IF(A269="","",IF(COUNTIFS('MP내역(안정)'!A:A,A269,'MP내역(안정)'!G:G,"&gt;"&amp;$F$2,'MP내역(안정)'!D:D,"&lt;&gt;"&amp;$H$2,'MP내역(안정)'!D:D,"&lt;&gt;"&amp;$I$2,'MP내역(안정)'!B:B,"&lt;&gt;현금",'MP내역(안정)'!B:B,"&lt;&gt;합계")=0,"O","X"))</f>
        <v/>
      </c>
      <c r="Q269" s="21" t="str">
        <f>IF(A269="","",IF(AND(ABS(I269-SUMIFS('MP내역(안정)'!G:G,'MP내역(안정)'!A:A,A269,'MP내역(안정)'!F:F,"Y"))&lt;0.001,ABS(H269-SUMIFS('MP내역(안정)'!G:G,'MP내역(안정)'!A:A,A269,'MP내역(안정)'!B:B,"&lt;&gt;합계"))&lt;0.001),"O","X"))</f>
        <v/>
      </c>
      <c r="R269" s="21" t="str">
        <f>IF(A269="","",IF(COUNTIFS('MP내역(안정)'!A:A,A269,'MP내역(안정)'!H:H,"X")=0,"O","X"))</f>
        <v/>
      </c>
      <c r="S269" s="20"/>
    </row>
    <row r="270" spans="12:19">
      <c r="L270" s="21" t="str">
        <f t="shared" si="8"/>
        <v/>
      </c>
      <c r="M270" s="21" t="str">
        <f t="shared" si="9"/>
        <v/>
      </c>
      <c r="N270" s="21" t="str">
        <f>IF(A270="","",IFERROR(IF(J270&lt;VLOOKUP(A270,'포트변경내역(중립)'!A:J,10,0),"O","X"),""))</f>
        <v/>
      </c>
      <c r="O270" s="21" t="str">
        <f>IF(A270="","",COUNTIFS('MP내역(안정)'!$A:$A,A270)-COUNTIFS('MP내역(안정)'!$A:$A,A270,'MP내역(안정)'!$B:$B,"현금")-COUNTIFS('MP내역(안정)'!$A:$A,A270,'MP내역(안정)'!$B:$B,"예수금")-COUNTIFS('MP내역(안정)'!$A:$A,A270,'MP내역(안정)'!$B:$B,"예탁금")-COUNTIFS('MP내역(안정)'!$A:$A,A270,'MP내역(안정)'!$B:$B,"합계"))</f>
        <v/>
      </c>
      <c r="P270" s="21" t="str">
        <f>IF(A270="","",IF(COUNTIFS('MP내역(안정)'!A:A,A270,'MP내역(안정)'!G:G,"&gt;"&amp;$F$2,'MP내역(안정)'!D:D,"&lt;&gt;"&amp;$H$2,'MP내역(안정)'!D:D,"&lt;&gt;"&amp;$I$2,'MP내역(안정)'!B:B,"&lt;&gt;현금",'MP내역(안정)'!B:B,"&lt;&gt;합계")=0,"O","X"))</f>
        <v/>
      </c>
      <c r="Q270" s="21" t="str">
        <f>IF(A270="","",IF(AND(ABS(I270-SUMIFS('MP내역(안정)'!G:G,'MP내역(안정)'!A:A,A270,'MP내역(안정)'!F:F,"Y"))&lt;0.001,ABS(H270-SUMIFS('MP내역(안정)'!G:G,'MP내역(안정)'!A:A,A270,'MP내역(안정)'!B:B,"&lt;&gt;합계"))&lt;0.001),"O","X"))</f>
        <v/>
      </c>
      <c r="R270" s="21" t="str">
        <f>IF(A270="","",IF(COUNTIFS('MP내역(안정)'!A:A,A270,'MP내역(안정)'!H:H,"X")=0,"O","X"))</f>
        <v/>
      </c>
      <c r="S270" s="20"/>
    </row>
    <row r="271" spans="12:19">
      <c r="L271" s="21" t="str">
        <f t="shared" si="8"/>
        <v/>
      </c>
      <c r="M271" s="21" t="str">
        <f t="shared" si="9"/>
        <v/>
      </c>
      <c r="N271" s="21" t="str">
        <f>IF(A271="","",IFERROR(IF(J271&lt;VLOOKUP(A271,'포트변경내역(중립)'!A:J,10,0),"O","X"),""))</f>
        <v/>
      </c>
      <c r="O271" s="21" t="str">
        <f>IF(A271="","",COUNTIFS('MP내역(안정)'!$A:$A,A271)-COUNTIFS('MP내역(안정)'!$A:$A,A271,'MP내역(안정)'!$B:$B,"현금")-COUNTIFS('MP내역(안정)'!$A:$A,A271,'MP내역(안정)'!$B:$B,"예수금")-COUNTIFS('MP내역(안정)'!$A:$A,A271,'MP내역(안정)'!$B:$B,"예탁금")-COUNTIFS('MP내역(안정)'!$A:$A,A271,'MP내역(안정)'!$B:$B,"합계"))</f>
        <v/>
      </c>
      <c r="P271" s="21" t="str">
        <f>IF(A271="","",IF(COUNTIFS('MP내역(안정)'!A:A,A271,'MP내역(안정)'!G:G,"&gt;"&amp;$F$2,'MP내역(안정)'!D:D,"&lt;&gt;"&amp;$H$2,'MP내역(안정)'!D:D,"&lt;&gt;"&amp;$I$2,'MP내역(안정)'!B:B,"&lt;&gt;현금",'MP내역(안정)'!B:B,"&lt;&gt;합계")=0,"O","X"))</f>
        <v/>
      </c>
      <c r="Q271" s="21" t="str">
        <f>IF(A271="","",IF(AND(ABS(I271-SUMIFS('MP내역(안정)'!G:G,'MP내역(안정)'!A:A,A271,'MP내역(안정)'!F:F,"Y"))&lt;0.001,ABS(H271-SUMIFS('MP내역(안정)'!G:G,'MP내역(안정)'!A:A,A271,'MP내역(안정)'!B:B,"&lt;&gt;합계"))&lt;0.001),"O","X"))</f>
        <v/>
      </c>
      <c r="R271" s="21" t="str">
        <f>IF(A271="","",IF(COUNTIFS('MP내역(안정)'!A:A,A271,'MP내역(안정)'!H:H,"X")=0,"O","X"))</f>
        <v/>
      </c>
      <c r="S271" s="20"/>
    </row>
    <row r="272" spans="12:19">
      <c r="L272" s="21" t="str">
        <f t="shared" si="8"/>
        <v/>
      </c>
      <c r="M272" s="21" t="str">
        <f t="shared" si="9"/>
        <v/>
      </c>
      <c r="N272" s="21" t="str">
        <f>IF(A272="","",IFERROR(IF(J272&lt;VLOOKUP(A272,'포트변경내역(중립)'!A:J,10,0),"O","X"),""))</f>
        <v/>
      </c>
      <c r="O272" s="21" t="str">
        <f>IF(A272="","",COUNTIFS('MP내역(안정)'!$A:$A,A272)-COUNTIFS('MP내역(안정)'!$A:$A,A272,'MP내역(안정)'!$B:$B,"현금")-COUNTIFS('MP내역(안정)'!$A:$A,A272,'MP내역(안정)'!$B:$B,"예수금")-COUNTIFS('MP내역(안정)'!$A:$A,A272,'MP내역(안정)'!$B:$B,"예탁금")-COUNTIFS('MP내역(안정)'!$A:$A,A272,'MP내역(안정)'!$B:$B,"합계"))</f>
        <v/>
      </c>
      <c r="P272" s="21" t="str">
        <f>IF(A272="","",IF(COUNTIFS('MP내역(안정)'!A:A,A272,'MP내역(안정)'!G:G,"&gt;"&amp;$F$2,'MP내역(안정)'!D:D,"&lt;&gt;"&amp;$H$2,'MP내역(안정)'!D:D,"&lt;&gt;"&amp;$I$2,'MP내역(안정)'!B:B,"&lt;&gt;현금",'MP내역(안정)'!B:B,"&lt;&gt;합계")=0,"O","X"))</f>
        <v/>
      </c>
      <c r="Q272" s="21" t="str">
        <f>IF(A272="","",IF(AND(ABS(I272-SUMIFS('MP내역(안정)'!G:G,'MP내역(안정)'!A:A,A272,'MP내역(안정)'!F:F,"Y"))&lt;0.001,ABS(H272-SUMIFS('MP내역(안정)'!G:G,'MP내역(안정)'!A:A,A272,'MP내역(안정)'!B:B,"&lt;&gt;합계"))&lt;0.001),"O","X"))</f>
        <v/>
      </c>
      <c r="R272" s="21" t="str">
        <f>IF(A272="","",IF(COUNTIFS('MP내역(안정)'!A:A,A272,'MP내역(안정)'!H:H,"X")=0,"O","X"))</f>
        <v/>
      </c>
      <c r="S272" s="20"/>
    </row>
    <row r="273" spans="12:19">
      <c r="L273" s="21" t="str">
        <f t="shared" si="8"/>
        <v/>
      </c>
      <c r="M273" s="21" t="str">
        <f t="shared" si="9"/>
        <v/>
      </c>
      <c r="N273" s="21" t="str">
        <f>IF(A273="","",IFERROR(IF(J273&lt;VLOOKUP(A273,'포트변경내역(중립)'!A:J,10,0),"O","X"),""))</f>
        <v/>
      </c>
      <c r="O273" s="21" t="str">
        <f>IF(A273="","",COUNTIFS('MP내역(안정)'!$A:$A,A273)-COUNTIFS('MP내역(안정)'!$A:$A,A273,'MP내역(안정)'!$B:$B,"현금")-COUNTIFS('MP내역(안정)'!$A:$A,A273,'MP내역(안정)'!$B:$B,"예수금")-COUNTIFS('MP내역(안정)'!$A:$A,A273,'MP내역(안정)'!$B:$B,"예탁금")-COUNTIFS('MP내역(안정)'!$A:$A,A273,'MP내역(안정)'!$B:$B,"합계"))</f>
        <v/>
      </c>
      <c r="P273" s="21" t="str">
        <f>IF(A273="","",IF(COUNTIFS('MP내역(안정)'!A:A,A273,'MP내역(안정)'!G:G,"&gt;"&amp;$F$2,'MP내역(안정)'!D:D,"&lt;&gt;"&amp;$H$2,'MP내역(안정)'!D:D,"&lt;&gt;"&amp;$I$2,'MP내역(안정)'!B:B,"&lt;&gt;현금",'MP내역(안정)'!B:B,"&lt;&gt;합계")=0,"O","X"))</f>
        <v/>
      </c>
      <c r="Q273" s="21" t="str">
        <f>IF(A273="","",IF(AND(ABS(I273-SUMIFS('MP내역(안정)'!G:G,'MP내역(안정)'!A:A,A273,'MP내역(안정)'!F:F,"Y"))&lt;0.001,ABS(H273-SUMIFS('MP내역(안정)'!G:G,'MP내역(안정)'!A:A,A273,'MP내역(안정)'!B:B,"&lt;&gt;합계"))&lt;0.001),"O","X"))</f>
        <v/>
      </c>
      <c r="R273" s="21" t="str">
        <f>IF(A273="","",IF(COUNTIFS('MP내역(안정)'!A:A,A273,'MP내역(안정)'!H:H,"X")=0,"O","X"))</f>
        <v/>
      </c>
      <c r="S273" s="20"/>
    </row>
    <row r="274" spans="12:19">
      <c r="L274" s="21" t="str">
        <f t="shared" si="8"/>
        <v/>
      </c>
      <c r="M274" s="21" t="str">
        <f t="shared" si="9"/>
        <v/>
      </c>
      <c r="N274" s="21" t="str">
        <f>IF(A274="","",IFERROR(IF(J274&lt;VLOOKUP(A274,'포트변경내역(중립)'!A:J,10,0),"O","X"),""))</f>
        <v/>
      </c>
      <c r="O274" s="21" t="str">
        <f>IF(A274="","",COUNTIFS('MP내역(안정)'!$A:$A,A274)-COUNTIFS('MP내역(안정)'!$A:$A,A274,'MP내역(안정)'!$B:$B,"현금")-COUNTIFS('MP내역(안정)'!$A:$A,A274,'MP내역(안정)'!$B:$B,"예수금")-COUNTIFS('MP내역(안정)'!$A:$A,A274,'MP내역(안정)'!$B:$B,"예탁금")-COUNTIFS('MP내역(안정)'!$A:$A,A274,'MP내역(안정)'!$B:$B,"합계"))</f>
        <v/>
      </c>
      <c r="P274" s="21" t="str">
        <f>IF(A274="","",IF(COUNTIFS('MP내역(안정)'!A:A,A274,'MP내역(안정)'!G:G,"&gt;"&amp;$F$2,'MP내역(안정)'!D:D,"&lt;&gt;"&amp;$H$2,'MP내역(안정)'!D:D,"&lt;&gt;"&amp;$I$2,'MP내역(안정)'!B:B,"&lt;&gt;현금",'MP내역(안정)'!B:B,"&lt;&gt;합계")=0,"O","X"))</f>
        <v/>
      </c>
      <c r="Q274" s="21" t="str">
        <f>IF(A274="","",IF(AND(ABS(I274-SUMIFS('MP내역(안정)'!G:G,'MP내역(안정)'!A:A,A274,'MP내역(안정)'!F:F,"Y"))&lt;0.001,ABS(H274-SUMIFS('MP내역(안정)'!G:G,'MP내역(안정)'!A:A,A274,'MP내역(안정)'!B:B,"&lt;&gt;합계"))&lt;0.001),"O","X"))</f>
        <v/>
      </c>
      <c r="R274" s="21" t="str">
        <f>IF(A274="","",IF(COUNTIFS('MP내역(안정)'!A:A,A274,'MP내역(안정)'!H:H,"X")=0,"O","X"))</f>
        <v/>
      </c>
      <c r="S274" s="20"/>
    </row>
    <row r="275" spans="12:19">
      <c r="L275" s="21" t="str">
        <f t="shared" si="8"/>
        <v/>
      </c>
      <c r="M275" s="21" t="str">
        <f t="shared" si="9"/>
        <v/>
      </c>
      <c r="N275" s="21" t="str">
        <f>IF(A275="","",IFERROR(IF(J275&lt;VLOOKUP(A275,'포트변경내역(중립)'!A:J,10,0),"O","X"),""))</f>
        <v/>
      </c>
      <c r="O275" s="21" t="str">
        <f>IF(A275="","",COUNTIFS('MP내역(안정)'!$A:$A,A275)-COUNTIFS('MP내역(안정)'!$A:$A,A275,'MP내역(안정)'!$B:$B,"현금")-COUNTIFS('MP내역(안정)'!$A:$A,A275,'MP내역(안정)'!$B:$B,"예수금")-COUNTIFS('MP내역(안정)'!$A:$A,A275,'MP내역(안정)'!$B:$B,"예탁금")-COUNTIFS('MP내역(안정)'!$A:$A,A275,'MP내역(안정)'!$B:$B,"합계"))</f>
        <v/>
      </c>
      <c r="P275" s="21" t="str">
        <f>IF(A275="","",IF(COUNTIFS('MP내역(안정)'!A:A,A275,'MP내역(안정)'!G:G,"&gt;"&amp;$F$2,'MP내역(안정)'!D:D,"&lt;&gt;"&amp;$H$2,'MP내역(안정)'!D:D,"&lt;&gt;"&amp;$I$2,'MP내역(안정)'!B:B,"&lt;&gt;현금",'MP내역(안정)'!B:B,"&lt;&gt;합계")=0,"O","X"))</f>
        <v/>
      </c>
      <c r="Q275" s="21" t="str">
        <f>IF(A275="","",IF(AND(ABS(I275-SUMIFS('MP내역(안정)'!G:G,'MP내역(안정)'!A:A,A275,'MP내역(안정)'!F:F,"Y"))&lt;0.001,ABS(H275-SUMIFS('MP내역(안정)'!G:G,'MP내역(안정)'!A:A,A275,'MP내역(안정)'!B:B,"&lt;&gt;합계"))&lt;0.001),"O","X"))</f>
        <v/>
      </c>
      <c r="R275" s="21" t="str">
        <f>IF(A275="","",IF(COUNTIFS('MP내역(안정)'!A:A,A275,'MP내역(안정)'!H:H,"X")=0,"O","X"))</f>
        <v/>
      </c>
      <c r="S275" s="20"/>
    </row>
    <row r="276" spans="12:19">
      <c r="L276" s="21" t="str">
        <f t="shared" si="8"/>
        <v/>
      </c>
      <c r="M276" s="21" t="str">
        <f t="shared" si="9"/>
        <v/>
      </c>
      <c r="N276" s="21" t="str">
        <f>IF(A276="","",IFERROR(IF(J276&lt;VLOOKUP(A276,'포트변경내역(중립)'!A:J,10,0),"O","X"),""))</f>
        <v/>
      </c>
      <c r="O276" s="21" t="str">
        <f>IF(A276="","",COUNTIFS('MP내역(안정)'!$A:$A,A276)-COUNTIFS('MP내역(안정)'!$A:$A,A276,'MP내역(안정)'!$B:$B,"현금")-COUNTIFS('MP내역(안정)'!$A:$A,A276,'MP내역(안정)'!$B:$B,"예수금")-COUNTIFS('MP내역(안정)'!$A:$A,A276,'MP내역(안정)'!$B:$B,"예탁금")-COUNTIFS('MP내역(안정)'!$A:$A,A276,'MP내역(안정)'!$B:$B,"합계"))</f>
        <v/>
      </c>
      <c r="P276" s="21" t="str">
        <f>IF(A276="","",IF(COUNTIFS('MP내역(안정)'!A:A,A276,'MP내역(안정)'!G:G,"&gt;"&amp;$F$2,'MP내역(안정)'!D:D,"&lt;&gt;"&amp;$H$2,'MP내역(안정)'!D:D,"&lt;&gt;"&amp;$I$2,'MP내역(안정)'!B:B,"&lt;&gt;현금",'MP내역(안정)'!B:B,"&lt;&gt;합계")=0,"O","X"))</f>
        <v/>
      </c>
      <c r="Q276" s="21" t="str">
        <f>IF(A276="","",IF(AND(ABS(I276-SUMIFS('MP내역(안정)'!G:G,'MP내역(안정)'!A:A,A276,'MP내역(안정)'!F:F,"Y"))&lt;0.001,ABS(H276-SUMIFS('MP내역(안정)'!G:G,'MP내역(안정)'!A:A,A276,'MP내역(안정)'!B:B,"&lt;&gt;합계"))&lt;0.001),"O","X"))</f>
        <v/>
      </c>
      <c r="R276" s="21" t="str">
        <f>IF(A276="","",IF(COUNTIFS('MP내역(안정)'!A:A,A276,'MP내역(안정)'!H:H,"X")=0,"O","X"))</f>
        <v/>
      </c>
      <c r="S276" s="20"/>
    </row>
    <row r="277" spans="12:19">
      <c r="L277" s="21" t="str">
        <f t="shared" si="8"/>
        <v/>
      </c>
      <c r="M277" s="21" t="str">
        <f t="shared" si="9"/>
        <v/>
      </c>
      <c r="N277" s="21" t="str">
        <f>IF(A277="","",IFERROR(IF(J277&lt;VLOOKUP(A277,'포트변경내역(중립)'!A:J,10,0),"O","X"),""))</f>
        <v/>
      </c>
      <c r="O277" s="21" t="str">
        <f>IF(A277="","",COUNTIFS('MP내역(안정)'!$A:$A,A277)-COUNTIFS('MP내역(안정)'!$A:$A,A277,'MP내역(안정)'!$B:$B,"현금")-COUNTIFS('MP내역(안정)'!$A:$A,A277,'MP내역(안정)'!$B:$B,"예수금")-COUNTIFS('MP내역(안정)'!$A:$A,A277,'MP내역(안정)'!$B:$B,"예탁금")-COUNTIFS('MP내역(안정)'!$A:$A,A277,'MP내역(안정)'!$B:$B,"합계"))</f>
        <v/>
      </c>
      <c r="P277" s="21" t="str">
        <f>IF(A277="","",IF(COUNTIFS('MP내역(안정)'!A:A,A277,'MP내역(안정)'!G:G,"&gt;"&amp;$F$2,'MP내역(안정)'!D:D,"&lt;&gt;"&amp;$H$2,'MP내역(안정)'!D:D,"&lt;&gt;"&amp;$I$2,'MP내역(안정)'!B:B,"&lt;&gt;현금",'MP내역(안정)'!B:B,"&lt;&gt;합계")=0,"O","X"))</f>
        <v/>
      </c>
      <c r="Q277" s="21" t="str">
        <f>IF(A277="","",IF(AND(ABS(I277-SUMIFS('MP내역(안정)'!G:G,'MP내역(안정)'!A:A,A277,'MP내역(안정)'!F:F,"Y"))&lt;0.001,ABS(H277-SUMIFS('MP내역(안정)'!G:G,'MP내역(안정)'!A:A,A277,'MP내역(안정)'!B:B,"&lt;&gt;합계"))&lt;0.001),"O","X"))</f>
        <v/>
      </c>
      <c r="R277" s="21" t="str">
        <f>IF(A277="","",IF(COUNTIFS('MP내역(안정)'!A:A,A277,'MP내역(안정)'!H:H,"X")=0,"O","X"))</f>
        <v/>
      </c>
      <c r="S277" s="20"/>
    </row>
    <row r="278" spans="12:19">
      <c r="L278" s="21" t="str">
        <f t="shared" si="8"/>
        <v/>
      </c>
      <c r="M278" s="21" t="str">
        <f t="shared" si="9"/>
        <v/>
      </c>
      <c r="N278" s="21" t="str">
        <f>IF(A278="","",IFERROR(IF(J278&lt;VLOOKUP(A278,'포트변경내역(중립)'!A:J,10,0),"O","X"),""))</f>
        <v/>
      </c>
      <c r="O278" s="21" t="str">
        <f>IF(A278="","",COUNTIFS('MP내역(안정)'!$A:$A,A278)-COUNTIFS('MP내역(안정)'!$A:$A,A278,'MP내역(안정)'!$B:$B,"현금")-COUNTIFS('MP내역(안정)'!$A:$A,A278,'MP내역(안정)'!$B:$B,"예수금")-COUNTIFS('MP내역(안정)'!$A:$A,A278,'MP내역(안정)'!$B:$B,"예탁금")-COUNTIFS('MP내역(안정)'!$A:$A,A278,'MP내역(안정)'!$B:$B,"합계"))</f>
        <v/>
      </c>
      <c r="P278" s="21" t="str">
        <f>IF(A278="","",IF(COUNTIFS('MP내역(안정)'!A:A,A278,'MP내역(안정)'!G:G,"&gt;"&amp;$F$2,'MP내역(안정)'!D:D,"&lt;&gt;"&amp;$H$2,'MP내역(안정)'!D:D,"&lt;&gt;"&amp;$I$2,'MP내역(안정)'!B:B,"&lt;&gt;현금",'MP내역(안정)'!B:B,"&lt;&gt;합계")=0,"O","X"))</f>
        <v/>
      </c>
      <c r="Q278" s="21" t="str">
        <f>IF(A278="","",IF(AND(ABS(I278-SUMIFS('MP내역(안정)'!G:G,'MP내역(안정)'!A:A,A278,'MP내역(안정)'!F:F,"Y"))&lt;0.001,ABS(H278-SUMIFS('MP내역(안정)'!G:G,'MP내역(안정)'!A:A,A278,'MP내역(안정)'!B:B,"&lt;&gt;합계"))&lt;0.001),"O","X"))</f>
        <v/>
      </c>
      <c r="R278" s="21" t="str">
        <f>IF(A278="","",IF(COUNTIFS('MP내역(안정)'!A:A,A278,'MP내역(안정)'!H:H,"X")=0,"O","X"))</f>
        <v/>
      </c>
      <c r="S278" s="20"/>
    </row>
    <row r="279" spans="12:19">
      <c r="L279" s="21" t="str">
        <f t="shared" si="8"/>
        <v/>
      </c>
      <c r="M279" s="21" t="str">
        <f t="shared" si="9"/>
        <v/>
      </c>
      <c r="N279" s="21" t="str">
        <f>IF(A279="","",IFERROR(IF(J279&lt;VLOOKUP(A279,'포트변경내역(중립)'!A:J,10,0),"O","X"),""))</f>
        <v/>
      </c>
      <c r="O279" s="21" t="str">
        <f>IF(A279="","",COUNTIFS('MP내역(안정)'!$A:$A,A279)-COUNTIFS('MP내역(안정)'!$A:$A,A279,'MP내역(안정)'!$B:$B,"현금")-COUNTIFS('MP내역(안정)'!$A:$A,A279,'MP내역(안정)'!$B:$B,"예수금")-COUNTIFS('MP내역(안정)'!$A:$A,A279,'MP내역(안정)'!$B:$B,"예탁금")-COUNTIFS('MP내역(안정)'!$A:$A,A279,'MP내역(안정)'!$B:$B,"합계"))</f>
        <v/>
      </c>
      <c r="P279" s="21" t="str">
        <f>IF(A279="","",IF(COUNTIFS('MP내역(안정)'!A:A,A279,'MP내역(안정)'!G:G,"&gt;"&amp;$F$2,'MP내역(안정)'!D:D,"&lt;&gt;"&amp;$H$2,'MP내역(안정)'!D:D,"&lt;&gt;"&amp;$I$2,'MP내역(안정)'!B:B,"&lt;&gt;현금",'MP내역(안정)'!B:B,"&lt;&gt;합계")=0,"O","X"))</f>
        <v/>
      </c>
      <c r="Q279" s="21" t="str">
        <f>IF(A279="","",IF(AND(ABS(I279-SUMIFS('MP내역(안정)'!G:G,'MP내역(안정)'!A:A,A279,'MP내역(안정)'!F:F,"Y"))&lt;0.001,ABS(H279-SUMIFS('MP내역(안정)'!G:G,'MP내역(안정)'!A:A,A279,'MP내역(안정)'!B:B,"&lt;&gt;합계"))&lt;0.001),"O","X"))</f>
        <v/>
      </c>
      <c r="R279" s="21" t="str">
        <f>IF(A279="","",IF(COUNTIFS('MP내역(안정)'!A:A,A279,'MP내역(안정)'!H:H,"X")=0,"O","X"))</f>
        <v/>
      </c>
      <c r="S279" s="20"/>
    </row>
    <row r="280" spans="12:19">
      <c r="L280" s="21" t="str">
        <f t="shared" si="8"/>
        <v/>
      </c>
      <c r="M280" s="21" t="str">
        <f t="shared" si="9"/>
        <v/>
      </c>
      <c r="N280" s="21" t="str">
        <f>IF(A280="","",IFERROR(IF(J280&lt;VLOOKUP(A280,'포트변경내역(중립)'!A:J,10,0),"O","X"),""))</f>
        <v/>
      </c>
      <c r="O280" s="21" t="str">
        <f>IF(A280="","",COUNTIFS('MP내역(안정)'!$A:$A,A280)-COUNTIFS('MP내역(안정)'!$A:$A,A280,'MP내역(안정)'!$B:$B,"현금")-COUNTIFS('MP내역(안정)'!$A:$A,A280,'MP내역(안정)'!$B:$B,"예수금")-COUNTIFS('MP내역(안정)'!$A:$A,A280,'MP내역(안정)'!$B:$B,"예탁금")-COUNTIFS('MP내역(안정)'!$A:$A,A280,'MP내역(안정)'!$B:$B,"합계"))</f>
        <v/>
      </c>
      <c r="P280" s="21" t="str">
        <f>IF(A280="","",IF(COUNTIFS('MP내역(안정)'!A:A,A280,'MP내역(안정)'!G:G,"&gt;"&amp;$F$2,'MP내역(안정)'!D:D,"&lt;&gt;"&amp;$H$2,'MP내역(안정)'!D:D,"&lt;&gt;"&amp;$I$2,'MP내역(안정)'!B:B,"&lt;&gt;현금",'MP내역(안정)'!B:B,"&lt;&gt;합계")=0,"O","X"))</f>
        <v/>
      </c>
      <c r="Q280" s="21" t="str">
        <f>IF(A280="","",IF(AND(ABS(I280-SUMIFS('MP내역(안정)'!G:G,'MP내역(안정)'!A:A,A280,'MP내역(안정)'!F:F,"Y"))&lt;0.001,ABS(H280-SUMIFS('MP내역(안정)'!G:G,'MP내역(안정)'!A:A,A280,'MP내역(안정)'!B:B,"&lt;&gt;합계"))&lt;0.001),"O","X"))</f>
        <v/>
      </c>
      <c r="R280" s="21" t="str">
        <f>IF(A280="","",IF(COUNTIFS('MP내역(안정)'!A:A,A280,'MP내역(안정)'!H:H,"X")=0,"O","X"))</f>
        <v/>
      </c>
      <c r="S280" s="20"/>
    </row>
    <row r="281" spans="12:19">
      <c r="L281" s="21" t="str">
        <f t="shared" si="8"/>
        <v/>
      </c>
      <c r="M281" s="21" t="str">
        <f t="shared" si="9"/>
        <v/>
      </c>
      <c r="N281" s="21" t="str">
        <f>IF(A281="","",IFERROR(IF(J281&lt;VLOOKUP(A281,'포트변경내역(중립)'!A:J,10,0),"O","X"),""))</f>
        <v/>
      </c>
      <c r="O281" s="21" t="str">
        <f>IF(A281="","",COUNTIFS('MP내역(안정)'!$A:$A,A281)-COUNTIFS('MP내역(안정)'!$A:$A,A281,'MP내역(안정)'!$B:$B,"현금")-COUNTIFS('MP내역(안정)'!$A:$A,A281,'MP내역(안정)'!$B:$B,"예수금")-COUNTIFS('MP내역(안정)'!$A:$A,A281,'MP내역(안정)'!$B:$B,"예탁금")-COUNTIFS('MP내역(안정)'!$A:$A,A281,'MP내역(안정)'!$B:$B,"합계"))</f>
        <v/>
      </c>
      <c r="P281" s="21" t="str">
        <f>IF(A281="","",IF(COUNTIFS('MP내역(안정)'!A:A,A281,'MP내역(안정)'!G:G,"&gt;"&amp;$F$2,'MP내역(안정)'!D:D,"&lt;&gt;"&amp;$H$2,'MP내역(안정)'!D:D,"&lt;&gt;"&amp;$I$2,'MP내역(안정)'!B:B,"&lt;&gt;현금",'MP내역(안정)'!B:B,"&lt;&gt;합계")=0,"O","X"))</f>
        <v/>
      </c>
      <c r="Q281" s="21" t="str">
        <f>IF(A281="","",IF(AND(ABS(I281-SUMIFS('MP내역(안정)'!G:G,'MP내역(안정)'!A:A,A281,'MP내역(안정)'!F:F,"Y"))&lt;0.001,ABS(H281-SUMIFS('MP내역(안정)'!G:G,'MP내역(안정)'!A:A,A281,'MP내역(안정)'!B:B,"&lt;&gt;합계"))&lt;0.001),"O","X"))</f>
        <v/>
      </c>
      <c r="R281" s="21" t="str">
        <f>IF(A281="","",IF(COUNTIFS('MP내역(안정)'!A:A,A281,'MP내역(안정)'!H:H,"X")=0,"O","X"))</f>
        <v/>
      </c>
      <c r="S281" s="20"/>
    </row>
    <row r="282" spans="12:19">
      <c r="L282" s="21" t="str">
        <f t="shared" si="8"/>
        <v/>
      </c>
      <c r="M282" s="21" t="str">
        <f t="shared" si="9"/>
        <v/>
      </c>
      <c r="N282" s="21" t="str">
        <f>IF(A282="","",IFERROR(IF(J282&lt;VLOOKUP(A282,'포트변경내역(중립)'!A:J,10,0),"O","X"),""))</f>
        <v/>
      </c>
      <c r="O282" s="21" t="str">
        <f>IF(A282="","",COUNTIFS('MP내역(안정)'!$A:$A,A282)-COUNTIFS('MP내역(안정)'!$A:$A,A282,'MP내역(안정)'!$B:$B,"현금")-COUNTIFS('MP내역(안정)'!$A:$A,A282,'MP내역(안정)'!$B:$B,"예수금")-COUNTIFS('MP내역(안정)'!$A:$A,A282,'MP내역(안정)'!$B:$B,"예탁금")-COUNTIFS('MP내역(안정)'!$A:$A,A282,'MP내역(안정)'!$B:$B,"합계"))</f>
        <v/>
      </c>
      <c r="P282" s="21" t="str">
        <f>IF(A282="","",IF(COUNTIFS('MP내역(안정)'!A:A,A282,'MP내역(안정)'!G:G,"&gt;"&amp;$F$2,'MP내역(안정)'!D:D,"&lt;&gt;"&amp;$H$2,'MP내역(안정)'!D:D,"&lt;&gt;"&amp;$I$2,'MP내역(안정)'!B:B,"&lt;&gt;현금",'MP내역(안정)'!B:B,"&lt;&gt;합계")=0,"O","X"))</f>
        <v/>
      </c>
      <c r="Q282" s="21" t="str">
        <f>IF(A282="","",IF(AND(ABS(I282-SUMIFS('MP내역(안정)'!G:G,'MP내역(안정)'!A:A,A282,'MP내역(안정)'!F:F,"Y"))&lt;0.001,ABS(H282-SUMIFS('MP내역(안정)'!G:G,'MP내역(안정)'!A:A,A282,'MP내역(안정)'!B:B,"&lt;&gt;합계"))&lt;0.001),"O","X"))</f>
        <v/>
      </c>
      <c r="R282" s="21" t="str">
        <f>IF(A282="","",IF(COUNTIFS('MP내역(안정)'!A:A,A282,'MP내역(안정)'!H:H,"X")=0,"O","X"))</f>
        <v/>
      </c>
      <c r="S282" s="20"/>
    </row>
    <row r="283" spans="12:19">
      <c r="L283" s="21" t="str">
        <f t="shared" si="8"/>
        <v/>
      </c>
      <c r="M283" s="21" t="str">
        <f t="shared" si="9"/>
        <v/>
      </c>
      <c r="N283" s="21" t="str">
        <f>IF(A283="","",IFERROR(IF(J283&lt;VLOOKUP(A283,'포트변경내역(중립)'!A:J,10,0),"O","X"),""))</f>
        <v/>
      </c>
      <c r="O283" s="21" t="str">
        <f>IF(A283="","",COUNTIFS('MP내역(안정)'!$A:$A,A283)-COUNTIFS('MP내역(안정)'!$A:$A,A283,'MP내역(안정)'!$B:$B,"현금")-COUNTIFS('MP내역(안정)'!$A:$A,A283,'MP내역(안정)'!$B:$B,"예수금")-COUNTIFS('MP내역(안정)'!$A:$A,A283,'MP내역(안정)'!$B:$B,"예탁금")-COUNTIFS('MP내역(안정)'!$A:$A,A283,'MP내역(안정)'!$B:$B,"합계"))</f>
        <v/>
      </c>
      <c r="P283" s="21" t="str">
        <f>IF(A283="","",IF(COUNTIFS('MP내역(안정)'!A:A,A283,'MP내역(안정)'!G:G,"&gt;"&amp;$F$2,'MP내역(안정)'!D:D,"&lt;&gt;"&amp;$H$2,'MP내역(안정)'!D:D,"&lt;&gt;"&amp;$I$2,'MP내역(안정)'!B:B,"&lt;&gt;현금",'MP내역(안정)'!B:B,"&lt;&gt;합계")=0,"O","X"))</f>
        <v/>
      </c>
      <c r="Q283" s="21" t="str">
        <f>IF(A283="","",IF(AND(ABS(I283-SUMIFS('MP내역(안정)'!G:G,'MP내역(안정)'!A:A,A283,'MP내역(안정)'!F:F,"Y"))&lt;0.001,ABS(H283-SUMIFS('MP내역(안정)'!G:G,'MP내역(안정)'!A:A,A283,'MP내역(안정)'!B:B,"&lt;&gt;합계"))&lt;0.001),"O","X"))</f>
        <v/>
      </c>
      <c r="R283" s="21" t="str">
        <f>IF(A283="","",IF(COUNTIFS('MP내역(안정)'!A:A,A283,'MP내역(안정)'!H:H,"X")=0,"O","X"))</f>
        <v/>
      </c>
      <c r="S283" s="20"/>
    </row>
    <row r="284" spans="12:19">
      <c r="L284" s="21" t="str">
        <f t="shared" si="8"/>
        <v/>
      </c>
      <c r="M284" s="21" t="str">
        <f t="shared" si="9"/>
        <v/>
      </c>
      <c r="N284" s="21" t="str">
        <f>IF(A284="","",IFERROR(IF(J284&lt;VLOOKUP(A284,'포트변경내역(중립)'!A:J,10,0),"O","X"),""))</f>
        <v/>
      </c>
      <c r="O284" s="21" t="str">
        <f>IF(A284="","",COUNTIFS('MP내역(안정)'!$A:$A,A284)-COUNTIFS('MP내역(안정)'!$A:$A,A284,'MP내역(안정)'!$B:$B,"현금")-COUNTIFS('MP내역(안정)'!$A:$A,A284,'MP내역(안정)'!$B:$B,"예수금")-COUNTIFS('MP내역(안정)'!$A:$A,A284,'MP내역(안정)'!$B:$B,"예탁금")-COUNTIFS('MP내역(안정)'!$A:$A,A284,'MP내역(안정)'!$B:$B,"합계"))</f>
        <v/>
      </c>
      <c r="P284" s="21" t="str">
        <f>IF(A284="","",IF(COUNTIFS('MP내역(안정)'!A:A,A284,'MP내역(안정)'!G:G,"&gt;"&amp;$F$2,'MP내역(안정)'!D:D,"&lt;&gt;"&amp;$H$2,'MP내역(안정)'!D:D,"&lt;&gt;"&amp;$I$2,'MP내역(안정)'!B:B,"&lt;&gt;현금",'MP내역(안정)'!B:B,"&lt;&gt;합계")=0,"O","X"))</f>
        <v/>
      </c>
      <c r="Q284" s="21" t="str">
        <f>IF(A284="","",IF(AND(ABS(I284-SUMIFS('MP내역(안정)'!G:G,'MP내역(안정)'!A:A,A284,'MP내역(안정)'!F:F,"Y"))&lt;0.001,ABS(H284-SUMIFS('MP내역(안정)'!G:G,'MP내역(안정)'!A:A,A284,'MP내역(안정)'!B:B,"&lt;&gt;합계"))&lt;0.001),"O","X"))</f>
        <v/>
      </c>
      <c r="R284" s="21" t="str">
        <f>IF(A284="","",IF(COUNTIFS('MP내역(안정)'!A:A,A284,'MP내역(안정)'!H:H,"X")=0,"O","X"))</f>
        <v/>
      </c>
      <c r="S284" s="20"/>
    </row>
    <row r="285" spans="12:19">
      <c r="L285" s="21" t="str">
        <f t="shared" si="8"/>
        <v/>
      </c>
      <c r="M285" s="21" t="str">
        <f t="shared" si="9"/>
        <v/>
      </c>
      <c r="N285" s="21" t="str">
        <f>IF(A285="","",IFERROR(IF(J285&lt;VLOOKUP(A285,'포트변경내역(중립)'!A:J,10,0),"O","X"),""))</f>
        <v/>
      </c>
      <c r="O285" s="21" t="str">
        <f>IF(A285="","",COUNTIFS('MP내역(안정)'!$A:$A,A285)-COUNTIFS('MP내역(안정)'!$A:$A,A285,'MP내역(안정)'!$B:$B,"현금")-COUNTIFS('MP내역(안정)'!$A:$A,A285,'MP내역(안정)'!$B:$B,"예수금")-COUNTIFS('MP내역(안정)'!$A:$A,A285,'MP내역(안정)'!$B:$B,"예탁금")-COUNTIFS('MP내역(안정)'!$A:$A,A285,'MP내역(안정)'!$B:$B,"합계"))</f>
        <v/>
      </c>
      <c r="P285" s="21" t="str">
        <f>IF(A285="","",IF(COUNTIFS('MP내역(안정)'!A:A,A285,'MP내역(안정)'!G:G,"&gt;"&amp;$F$2,'MP내역(안정)'!D:D,"&lt;&gt;"&amp;$H$2,'MP내역(안정)'!D:D,"&lt;&gt;"&amp;$I$2,'MP내역(안정)'!B:B,"&lt;&gt;현금",'MP내역(안정)'!B:B,"&lt;&gt;합계")=0,"O","X"))</f>
        <v/>
      </c>
      <c r="Q285" s="21" t="str">
        <f>IF(A285="","",IF(AND(ABS(I285-SUMIFS('MP내역(안정)'!G:G,'MP내역(안정)'!A:A,A285,'MP내역(안정)'!F:F,"Y"))&lt;0.001,ABS(H285-SUMIFS('MP내역(안정)'!G:G,'MP내역(안정)'!A:A,A285,'MP내역(안정)'!B:B,"&lt;&gt;합계"))&lt;0.001),"O","X"))</f>
        <v/>
      </c>
      <c r="R285" s="21" t="str">
        <f>IF(A285="","",IF(COUNTIFS('MP내역(안정)'!A:A,A285,'MP내역(안정)'!H:H,"X")=0,"O","X"))</f>
        <v/>
      </c>
      <c r="S285" s="20"/>
    </row>
    <row r="286" spans="12:19">
      <c r="L286" s="21" t="str">
        <f t="shared" si="8"/>
        <v/>
      </c>
      <c r="M286" s="21" t="str">
        <f t="shared" si="9"/>
        <v/>
      </c>
      <c r="N286" s="21" t="str">
        <f>IF(A286="","",IFERROR(IF(J286&lt;VLOOKUP(A286,'포트변경내역(중립)'!A:J,10,0),"O","X"),""))</f>
        <v/>
      </c>
      <c r="O286" s="21" t="str">
        <f>IF(A286="","",COUNTIFS('MP내역(안정)'!$A:$A,A286)-COUNTIFS('MP내역(안정)'!$A:$A,A286,'MP내역(안정)'!$B:$B,"현금")-COUNTIFS('MP내역(안정)'!$A:$A,A286,'MP내역(안정)'!$B:$B,"예수금")-COUNTIFS('MP내역(안정)'!$A:$A,A286,'MP내역(안정)'!$B:$B,"예탁금")-COUNTIFS('MP내역(안정)'!$A:$A,A286,'MP내역(안정)'!$B:$B,"합계"))</f>
        <v/>
      </c>
      <c r="P286" s="21" t="str">
        <f>IF(A286="","",IF(COUNTIFS('MP내역(안정)'!A:A,A286,'MP내역(안정)'!G:G,"&gt;"&amp;$F$2,'MP내역(안정)'!D:D,"&lt;&gt;"&amp;$H$2,'MP내역(안정)'!D:D,"&lt;&gt;"&amp;$I$2,'MP내역(안정)'!B:B,"&lt;&gt;현금",'MP내역(안정)'!B:B,"&lt;&gt;합계")=0,"O","X"))</f>
        <v/>
      </c>
      <c r="Q286" s="21" t="str">
        <f>IF(A286="","",IF(AND(ABS(I286-SUMIFS('MP내역(안정)'!G:G,'MP내역(안정)'!A:A,A286,'MP내역(안정)'!F:F,"Y"))&lt;0.001,ABS(H286-SUMIFS('MP내역(안정)'!G:G,'MP내역(안정)'!A:A,A286,'MP내역(안정)'!B:B,"&lt;&gt;합계"))&lt;0.001),"O","X"))</f>
        <v/>
      </c>
      <c r="R286" s="21" t="str">
        <f>IF(A286="","",IF(COUNTIFS('MP내역(안정)'!A:A,A286,'MP내역(안정)'!H:H,"X")=0,"O","X"))</f>
        <v/>
      </c>
      <c r="S286" s="20"/>
    </row>
    <row r="287" spans="12:19">
      <c r="L287" s="21" t="str">
        <f t="shared" si="8"/>
        <v/>
      </c>
      <c r="M287" s="21" t="str">
        <f t="shared" si="9"/>
        <v/>
      </c>
      <c r="N287" s="21" t="str">
        <f>IF(A287="","",IFERROR(IF(J287&lt;VLOOKUP(A287,'포트변경내역(중립)'!A:J,10,0),"O","X"),""))</f>
        <v/>
      </c>
      <c r="O287" s="21" t="str">
        <f>IF(A287="","",COUNTIFS('MP내역(안정)'!$A:$A,A287)-COUNTIFS('MP내역(안정)'!$A:$A,A287,'MP내역(안정)'!$B:$B,"현금")-COUNTIFS('MP내역(안정)'!$A:$A,A287,'MP내역(안정)'!$B:$B,"예수금")-COUNTIFS('MP내역(안정)'!$A:$A,A287,'MP내역(안정)'!$B:$B,"예탁금")-COUNTIFS('MP내역(안정)'!$A:$A,A287,'MP내역(안정)'!$B:$B,"합계"))</f>
        <v/>
      </c>
      <c r="P287" s="21" t="str">
        <f>IF(A287="","",IF(COUNTIFS('MP내역(안정)'!A:A,A287,'MP내역(안정)'!G:G,"&gt;"&amp;$F$2,'MP내역(안정)'!D:D,"&lt;&gt;"&amp;$H$2,'MP내역(안정)'!D:D,"&lt;&gt;"&amp;$I$2,'MP내역(안정)'!B:B,"&lt;&gt;현금",'MP내역(안정)'!B:B,"&lt;&gt;합계")=0,"O","X"))</f>
        <v/>
      </c>
      <c r="Q287" s="21" t="str">
        <f>IF(A287="","",IF(AND(ABS(I287-SUMIFS('MP내역(안정)'!G:G,'MP내역(안정)'!A:A,A287,'MP내역(안정)'!F:F,"Y"))&lt;0.001,ABS(H287-SUMIFS('MP내역(안정)'!G:G,'MP내역(안정)'!A:A,A287,'MP내역(안정)'!B:B,"&lt;&gt;합계"))&lt;0.001),"O","X"))</f>
        <v/>
      </c>
      <c r="R287" s="21" t="str">
        <f>IF(A287="","",IF(COUNTIFS('MP내역(안정)'!A:A,A287,'MP내역(안정)'!H:H,"X")=0,"O","X"))</f>
        <v/>
      </c>
      <c r="S287" s="20"/>
    </row>
    <row r="288" spans="12:19">
      <c r="L288" s="21" t="str">
        <f t="shared" si="8"/>
        <v/>
      </c>
      <c r="M288" s="21" t="str">
        <f t="shared" si="9"/>
        <v/>
      </c>
      <c r="N288" s="21" t="str">
        <f>IF(A288="","",IFERROR(IF(J288&lt;VLOOKUP(A288,'포트변경내역(중립)'!A:J,10,0),"O","X"),""))</f>
        <v/>
      </c>
      <c r="O288" s="21" t="str">
        <f>IF(A288="","",COUNTIFS('MP내역(안정)'!$A:$A,A288)-COUNTIFS('MP내역(안정)'!$A:$A,A288,'MP내역(안정)'!$B:$B,"현금")-COUNTIFS('MP내역(안정)'!$A:$A,A288,'MP내역(안정)'!$B:$B,"예수금")-COUNTIFS('MP내역(안정)'!$A:$A,A288,'MP내역(안정)'!$B:$B,"예탁금")-COUNTIFS('MP내역(안정)'!$A:$A,A288,'MP내역(안정)'!$B:$B,"합계"))</f>
        <v/>
      </c>
      <c r="P288" s="21" t="str">
        <f>IF(A288="","",IF(COUNTIFS('MP내역(안정)'!A:A,A288,'MP내역(안정)'!G:G,"&gt;"&amp;$F$2,'MP내역(안정)'!D:D,"&lt;&gt;"&amp;$H$2,'MP내역(안정)'!D:D,"&lt;&gt;"&amp;$I$2,'MP내역(안정)'!B:B,"&lt;&gt;현금",'MP내역(안정)'!B:B,"&lt;&gt;합계")=0,"O","X"))</f>
        <v/>
      </c>
      <c r="Q288" s="21" t="str">
        <f>IF(A288="","",IF(AND(ABS(I288-SUMIFS('MP내역(안정)'!G:G,'MP내역(안정)'!A:A,A288,'MP내역(안정)'!F:F,"Y"))&lt;0.001,ABS(H288-SUMIFS('MP내역(안정)'!G:G,'MP내역(안정)'!A:A,A288,'MP내역(안정)'!B:B,"&lt;&gt;합계"))&lt;0.001),"O","X"))</f>
        <v/>
      </c>
      <c r="R288" s="21" t="str">
        <f>IF(A288="","",IF(COUNTIFS('MP내역(안정)'!A:A,A288,'MP내역(안정)'!H:H,"X")=0,"O","X"))</f>
        <v/>
      </c>
      <c r="S288" s="20"/>
    </row>
    <row r="289" spans="12:19">
      <c r="L289" s="21" t="str">
        <f t="shared" si="8"/>
        <v/>
      </c>
      <c r="M289" s="21" t="str">
        <f t="shared" si="9"/>
        <v/>
      </c>
      <c r="N289" s="21" t="str">
        <f>IF(A289="","",IFERROR(IF(J289&lt;VLOOKUP(A289,'포트변경내역(중립)'!A:J,10,0),"O","X"),""))</f>
        <v/>
      </c>
      <c r="O289" s="21" t="str">
        <f>IF(A289="","",COUNTIFS('MP내역(안정)'!$A:$A,A289)-COUNTIFS('MP내역(안정)'!$A:$A,A289,'MP내역(안정)'!$B:$B,"현금")-COUNTIFS('MP내역(안정)'!$A:$A,A289,'MP내역(안정)'!$B:$B,"예수금")-COUNTIFS('MP내역(안정)'!$A:$A,A289,'MP내역(안정)'!$B:$B,"예탁금")-COUNTIFS('MP내역(안정)'!$A:$A,A289,'MP내역(안정)'!$B:$B,"합계"))</f>
        <v/>
      </c>
      <c r="P289" s="21" t="str">
        <f>IF(A289="","",IF(COUNTIFS('MP내역(안정)'!A:A,A289,'MP내역(안정)'!G:G,"&gt;"&amp;$F$2,'MP내역(안정)'!D:D,"&lt;&gt;"&amp;$H$2,'MP내역(안정)'!D:D,"&lt;&gt;"&amp;$I$2,'MP내역(안정)'!B:B,"&lt;&gt;현금",'MP내역(안정)'!B:B,"&lt;&gt;합계")=0,"O","X"))</f>
        <v/>
      </c>
      <c r="Q289" s="21" t="str">
        <f>IF(A289="","",IF(AND(ABS(I289-SUMIFS('MP내역(안정)'!G:G,'MP내역(안정)'!A:A,A289,'MP내역(안정)'!F:F,"Y"))&lt;0.001,ABS(H289-SUMIFS('MP내역(안정)'!G:G,'MP내역(안정)'!A:A,A289,'MP내역(안정)'!B:B,"&lt;&gt;합계"))&lt;0.001),"O","X"))</f>
        <v/>
      </c>
      <c r="R289" s="21" t="str">
        <f>IF(A289="","",IF(COUNTIFS('MP내역(안정)'!A:A,A289,'MP내역(안정)'!H:H,"X")=0,"O","X"))</f>
        <v/>
      </c>
      <c r="S289" s="20"/>
    </row>
    <row r="290" spans="12:19">
      <c r="L290" s="21" t="str">
        <f t="shared" si="8"/>
        <v/>
      </c>
      <c r="M290" s="21" t="str">
        <f t="shared" si="9"/>
        <v/>
      </c>
      <c r="N290" s="21" t="str">
        <f>IF(A290="","",IFERROR(IF(J290&lt;VLOOKUP(A290,'포트변경내역(중립)'!A:J,10,0),"O","X"),""))</f>
        <v/>
      </c>
      <c r="O290" s="21" t="str">
        <f>IF(A290="","",COUNTIFS('MP내역(안정)'!$A:$A,A290)-COUNTIFS('MP내역(안정)'!$A:$A,A290,'MP내역(안정)'!$B:$B,"현금")-COUNTIFS('MP내역(안정)'!$A:$A,A290,'MP내역(안정)'!$B:$B,"예수금")-COUNTIFS('MP내역(안정)'!$A:$A,A290,'MP내역(안정)'!$B:$B,"예탁금")-COUNTIFS('MP내역(안정)'!$A:$A,A290,'MP내역(안정)'!$B:$B,"합계"))</f>
        <v/>
      </c>
      <c r="P290" s="21" t="str">
        <f>IF(A290="","",IF(COUNTIFS('MP내역(안정)'!A:A,A290,'MP내역(안정)'!G:G,"&gt;"&amp;$F$2,'MP내역(안정)'!D:D,"&lt;&gt;"&amp;$H$2,'MP내역(안정)'!D:D,"&lt;&gt;"&amp;$I$2,'MP내역(안정)'!B:B,"&lt;&gt;현금",'MP내역(안정)'!B:B,"&lt;&gt;합계")=0,"O","X"))</f>
        <v/>
      </c>
      <c r="Q290" s="21" t="str">
        <f>IF(A290="","",IF(AND(ABS(I290-SUMIFS('MP내역(안정)'!G:G,'MP내역(안정)'!A:A,A290,'MP내역(안정)'!F:F,"Y"))&lt;0.001,ABS(H290-SUMIFS('MP내역(안정)'!G:G,'MP내역(안정)'!A:A,A290,'MP내역(안정)'!B:B,"&lt;&gt;합계"))&lt;0.001),"O","X"))</f>
        <v/>
      </c>
      <c r="R290" s="21" t="str">
        <f>IF(A290="","",IF(COUNTIFS('MP내역(안정)'!A:A,A290,'MP내역(안정)'!H:H,"X")=0,"O","X"))</f>
        <v/>
      </c>
      <c r="S290" s="20"/>
    </row>
    <row r="291" spans="12:19">
      <c r="L291" s="21" t="str">
        <f t="shared" si="8"/>
        <v/>
      </c>
      <c r="M291" s="21" t="str">
        <f t="shared" si="9"/>
        <v/>
      </c>
      <c r="N291" s="21" t="str">
        <f>IF(A291="","",IFERROR(IF(J291&lt;VLOOKUP(A291,'포트변경내역(중립)'!A:J,10,0),"O","X"),""))</f>
        <v/>
      </c>
      <c r="O291" s="21" t="str">
        <f>IF(A291="","",COUNTIFS('MP내역(안정)'!$A:$A,A291)-COUNTIFS('MP내역(안정)'!$A:$A,A291,'MP내역(안정)'!$B:$B,"현금")-COUNTIFS('MP내역(안정)'!$A:$A,A291,'MP내역(안정)'!$B:$B,"예수금")-COUNTIFS('MP내역(안정)'!$A:$A,A291,'MP내역(안정)'!$B:$B,"예탁금")-COUNTIFS('MP내역(안정)'!$A:$A,A291,'MP내역(안정)'!$B:$B,"합계"))</f>
        <v/>
      </c>
      <c r="P291" s="21" t="str">
        <f>IF(A291="","",IF(COUNTIFS('MP내역(안정)'!A:A,A291,'MP내역(안정)'!G:G,"&gt;"&amp;$F$2,'MP내역(안정)'!D:D,"&lt;&gt;"&amp;$H$2,'MP내역(안정)'!D:D,"&lt;&gt;"&amp;$I$2,'MP내역(안정)'!B:B,"&lt;&gt;현금",'MP내역(안정)'!B:B,"&lt;&gt;합계")=0,"O","X"))</f>
        <v/>
      </c>
      <c r="Q291" s="21" t="str">
        <f>IF(A291="","",IF(AND(ABS(I291-SUMIFS('MP내역(안정)'!G:G,'MP내역(안정)'!A:A,A291,'MP내역(안정)'!F:F,"Y"))&lt;0.001,ABS(H291-SUMIFS('MP내역(안정)'!G:G,'MP내역(안정)'!A:A,A291,'MP내역(안정)'!B:B,"&lt;&gt;합계"))&lt;0.001),"O","X"))</f>
        <v/>
      </c>
      <c r="R291" s="21" t="str">
        <f>IF(A291="","",IF(COUNTIFS('MP내역(안정)'!A:A,A291,'MP내역(안정)'!H:H,"X")=0,"O","X"))</f>
        <v/>
      </c>
      <c r="S291" s="20"/>
    </row>
    <row r="292" spans="12:19">
      <c r="L292" s="21" t="str">
        <f t="shared" si="8"/>
        <v/>
      </c>
      <c r="M292" s="21" t="str">
        <f t="shared" si="9"/>
        <v/>
      </c>
      <c r="N292" s="21" t="str">
        <f>IF(A292="","",IFERROR(IF(J292&lt;VLOOKUP(A292,'포트변경내역(중립)'!A:J,10,0),"O","X"),""))</f>
        <v/>
      </c>
      <c r="O292" s="21" t="str">
        <f>IF(A292="","",COUNTIFS('MP내역(안정)'!$A:$A,A292)-COUNTIFS('MP내역(안정)'!$A:$A,A292,'MP내역(안정)'!$B:$B,"현금")-COUNTIFS('MP내역(안정)'!$A:$A,A292,'MP내역(안정)'!$B:$B,"예수금")-COUNTIFS('MP내역(안정)'!$A:$A,A292,'MP내역(안정)'!$B:$B,"예탁금")-COUNTIFS('MP내역(안정)'!$A:$A,A292,'MP내역(안정)'!$B:$B,"합계"))</f>
        <v/>
      </c>
      <c r="P292" s="21" t="str">
        <f>IF(A292="","",IF(COUNTIFS('MP내역(안정)'!A:A,A292,'MP내역(안정)'!G:G,"&gt;"&amp;$F$2,'MP내역(안정)'!D:D,"&lt;&gt;"&amp;$H$2,'MP내역(안정)'!D:D,"&lt;&gt;"&amp;$I$2,'MP내역(안정)'!B:B,"&lt;&gt;현금",'MP내역(안정)'!B:B,"&lt;&gt;합계")=0,"O","X"))</f>
        <v/>
      </c>
      <c r="Q292" s="21" t="str">
        <f>IF(A292="","",IF(AND(ABS(I292-SUMIFS('MP내역(안정)'!G:G,'MP내역(안정)'!A:A,A292,'MP내역(안정)'!F:F,"Y"))&lt;0.001,ABS(H292-SUMIFS('MP내역(안정)'!G:G,'MP내역(안정)'!A:A,A292,'MP내역(안정)'!B:B,"&lt;&gt;합계"))&lt;0.001),"O","X"))</f>
        <v/>
      </c>
      <c r="R292" s="21" t="str">
        <f>IF(A292="","",IF(COUNTIFS('MP내역(안정)'!A:A,A292,'MP내역(안정)'!H:H,"X")=0,"O","X"))</f>
        <v/>
      </c>
      <c r="S292" s="20"/>
    </row>
    <row r="293" spans="12:19">
      <c r="L293" s="21" t="str">
        <f t="shared" si="8"/>
        <v/>
      </c>
      <c r="M293" s="21" t="str">
        <f t="shared" si="9"/>
        <v/>
      </c>
      <c r="N293" s="21" t="str">
        <f>IF(A293="","",IFERROR(IF(J293&lt;VLOOKUP(A293,'포트변경내역(중립)'!A:J,10,0),"O","X"),""))</f>
        <v/>
      </c>
      <c r="O293" s="21" t="str">
        <f>IF(A293="","",COUNTIFS('MP내역(안정)'!$A:$A,A293)-COUNTIFS('MP내역(안정)'!$A:$A,A293,'MP내역(안정)'!$B:$B,"현금")-COUNTIFS('MP내역(안정)'!$A:$A,A293,'MP내역(안정)'!$B:$B,"예수금")-COUNTIFS('MP내역(안정)'!$A:$A,A293,'MP내역(안정)'!$B:$B,"예탁금")-COUNTIFS('MP내역(안정)'!$A:$A,A293,'MP내역(안정)'!$B:$B,"합계"))</f>
        <v/>
      </c>
      <c r="P293" s="21" t="str">
        <f>IF(A293="","",IF(COUNTIFS('MP내역(안정)'!A:A,A293,'MP내역(안정)'!G:G,"&gt;"&amp;$F$2,'MP내역(안정)'!D:D,"&lt;&gt;"&amp;$H$2,'MP내역(안정)'!D:D,"&lt;&gt;"&amp;$I$2,'MP내역(안정)'!B:B,"&lt;&gt;현금",'MP내역(안정)'!B:B,"&lt;&gt;합계")=0,"O","X"))</f>
        <v/>
      </c>
      <c r="Q293" s="21" t="str">
        <f>IF(A293="","",IF(AND(ABS(I293-SUMIFS('MP내역(안정)'!G:G,'MP내역(안정)'!A:A,A293,'MP내역(안정)'!F:F,"Y"))&lt;0.001,ABS(H293-SUMIFS('MP내역(안정)'!G:G,'MP내역(안정)'!A:A,A293,'MP내역(안정)'!B:B,"&lt;&gt;합계"))&lt;0.001),"O","X"))</f>
        <v/>
      </c>
      <c r="R293" s="21" t="str">
        <f>IF(A293="","",IF(COUNTIFS('MP내역(안정)'!A:A,A293,'MP내역(안정)'!H:H,"X")=0,"O","X"))</f>
        <v/>
      </c>
      <c r="S293" s="20"/>
    </row>
    <row r="294" spans="12:19">
      <c r="L294" s="21" t="str">
        <f t="shared" si="8"/>
        <v/>
      </c>
      <c r="M294" s="21" t="str">
        <f t="shared" si="9"/>
        <v/>
      </c>
      <c r="N294" s="21" t="str">
        <f>IF(A294="","",IFERROR(IF(J294&lt;VLOOKUP(A294,'포트변경내역(중립)'!A:J,10,0),"O","X"),""))</f>
        <v/>
      </c>
      <c r="O294" s="21" t="str">
        <f>IF(A294="","",COUNTIFS('MP내역(안정)'!$A:$A,A294)-COUNTIFS('MP내역(안정)'!$A:$A,A294,'MP내역(안정)'!$B:$B,"현금")-COUNTIFS('MP내역(안정)'!$A:$A,A294,'MP내역(안정)'!$B:$B,"예수금")-COUNTIFS('MP내역(안정)'!$A:$A,A294,'MP내역(안정)'!$B:$B,"예탁금")-COUNTIFS('MP내역(안정)'!$A:$A,A294,'MP내역(안정)'!$B:$B,"합계"))</f>
        <v/>
      </c>
      <c r="P294" s="21" t="str">
        <f>IF(A294="","",IF(COUNTIFS('MP내역(안정)'!A:A,A294,'MP내역(안정)'!G:G,"&gt;"&amp;$F$2,'MP내역(안정)'!D:D,"&lt;&gt;"&amp;$H$2,'MP내역(안정)'!D:D,"&lt;&gt;"&amp;$I$2,'MP내역(안정)'!B:B,"&lt;&gt;현금",'MP내역(안정)'!B:B,"&lt;&gt;합계")=0,"O","X"))</f>
        <v/>
      </c>
      <c r="Q294" s="21" t="str">
        <f>IF(A294="","",IF(AND(ABS(I294-SUMIFS('MP내역(안정)'!G:G,'MP내역(안정)'!A:A,A294,'MP내역(안정)'!F:F,"Y"))&lt;0.001,ABS(H294-SUMIFS('MP내역(안정)'!G:G,'MP내역(안정)'!A:A,A294,'MP내역(안정)'!B:B,"&lt;&gt;합계"))&lt;0.001),"O","X"))</f>
        <v/>
      </c>
      <c r="R294" s="21" t="str">
        <f>IF(A294="","",IF(COUNTIFS('MP내역(안정)'!A:A,A294,'MP내역(안정)'!H:H,"X")=0,"O","X"))</f>
        <v/>
      </c>
      <c r="S294" s="20"/>
    </row>
    <row r="295" spans="12:19">
      <c r="L295" s="21" t="str">
        <f t="shared" si="8"/>
        <v/>
      </c>
      <c r="M295" s="21" t="str">
        <f t="shared" si="9"/>
        <v/>
      </c>
      <c r="N295" s="21" t="str">
        <f>IF(A295="","",IFERROR(IF(J295&lt;VLOOKUP(A295,'포트변경내역(중립)'!A:J,10,0),"O","X"),""))</f>
        <v/>
      </c>
      <c r="O295" s="21" t="str">
        <f>IF(A295="","",COUNTIFS('MP내역(안정)'!$A:$A,A295)-COUNTIFS('MP내역(안정)'!$A:$A,A295,'MP내역(안정)'!$B:$B,"현금")-COUNTIFS('MP내역(안정)'!$A:$A,A295,'MP내역(안정)'!$B:$B,"예수금")-COUNTIFS('MP내역(안정)'!$A:$A,A295,'MP내역(안정)'!$B:$B,"예탁금")-COUNTIFS('MP내역(안정)'!$A:$A,A295,'MP내역(안정)'!$B:$B,"합계"))</f>
        <v/>
      </c>
      <c r="P295" s="21" t="str">
        <f>IF(A295="","",IF(COUNTIFS('MP내역(안정)'!A:A,A295,'MP내역(안정)'!G:G,"&gt;"&amp;$F$2,'MP내역(안정)'!D:D,"&lt;&gt;"&amp;$H$2,'MP내역(안정)'!D:D,"&lt;&gt;"&amp;$I$2,'MP내역(안정)'!B:B,"&lt;&gt;현금",'MP내역(안정)'!B:B,"&lt;&gt;합계")=0,"O","X"))</f>
        <v/>
      </c>
      <c r="Q295" s="21" t="str">
        <f>IF(A295="","",IF(AND(ABS(I295-SUMIFS('MP내역(안정)'!G:G,'MP내역(안정)'!A:A,A295,'MP내역(안정)'!F:F,"Y"))&lt;0.001,ABS(H295-SUMIFS('MP내역(안정)'!G:G,'MP내역(안정)'!A:A,A295,'MP내역(안정)'!B:B,"&lt;&gt;합계"))&lt;0.001),"O","X"))</f>
        <v/>
      </c>
      <c r="R295" s="21" t="str">
        <f>IF(A295="","",IF(COUNTIFS('MP내역(안정)'!A:A,A295,'MP내역(안정)'!H:H,"X")=0,"O","X"))</f>
        <v/>
      </c>
      <c r="S295" s="20"/>
    </row>
    <row r="296" spans="12:19">
      <c r="L296" s="21" t="str">
        <f t="shared" si="8"/>
        <v/>
      </c>
      <c r="M296" s="21" t="str">
        <f t="shared" si="9"/>
        <v/>
      </c>
      <c r="N296" s="21" t="str">
        <f>IF(A296="","",IFERROR(IF(J296&lt;VLOOKUP(A296,'포트변경내역(중립)'!A:J,10,0),"O","X"),""))</f>
        <v/>
      </c>
      <c r="O296" s="21" t="str">
        <f>IF(A296="","",COUNTIFS('MP내역(안정)'!$A:$A,A296)-COUNTIFS('MP내역(안정)'!$A:$A,A296,'MP내역(안정)'!$B:$B,"현금")-COUNTIFS('MP내역(안정)'!$A:$A,A296,'MP내역(안정)'!$B:$B,"예수금")-COUNTIFS('MP내역(안정)'!$A:$A,A296,'MP내역(안정)'!$B:$B,"예탁금")-COUNTIFS('MP내역(안정)'!$A:$A,A296,'MP내역(안정)'!$B:$B,"합계"))</f>
        <v/>
      </c>
      <c r="P296" s="21" t="str">
        <f>IF(A296="","",IF(COUNTIFS('MP내역(안정)'!A:A,A296,'MP내역(안정)'!G:G,"&gt;"&amp;$F$2,'MP내역(안정)'!D:D,"&lt;&gt;"&amp;$H$2,'MP내역(안정)'!D:D,"&lt;&gt;"&amp;$I$2,'MP내역(안정)'!B:B,"&lt;&gt;현금",'MP내역(안정)'!B:B,"&lt;&gt;합계")=0,"O","X"))</f>
        <v/>
      </c>
      <c r="Q296" s="21" t="str">
        <f>IF(A296="","",IF(AND(ABS(I296-SUMIFS('MP내역(안정)'!G:G,'MP내역(안정)'!A:A,A296,'MP내역(안정)'!F:F,"Y"))&lt;0.001,ABS(H296-SUMIFS('MP내역(안정)'!G:G,'MP내역(안정)'!A:A,A296,'MP내역(안정)'!B:B,"&lt;&gt;합계"))&lt;0.001),"O","X"))</f>
        <v/>
      </c>
      <c r="R296" s="21" t="str">
        <f>IF(A296="","",IF(COUNTIFS('MP내역(안정)'!A:A,A296,'MP내역(안정)'!H:H,"X")=0,"O","X"))</f>
        <v/>
      </c>
      <c r="S296" s="20"/>
    </row>
    <row r="297" spans="12:19">
      <c r="L297" s="21" t="str">
        <f t="shared" si="8"/>
        <v/>
      </c>
      <c r="M297" s="21" t="str">
        <f t="shared" si="9"/>
        <v/>
      </c>
      <c r="N297" s="21" t="str">
        <f>IF(A297="","",IFERROR(IF(J297&lt;VLOOKUP(A297,'포트변경내역(중립)'!A:J,10,0),"O","X"),""))</f>
        <v/>
      </c>
      <c r="O297" s="21" t="str">
        <f>IF(A297="","",COUNTIFS('MP내역(안정)'!$A:$A,A297)-COUNTIFS('MP내역(안정)'!$A:$A,A297,'MP내역(안정)'!$B:$B,"현금")-COUNTIFS('MP내역(안정)'!$A:$A,A297,'MP내역(안정)'!$B:$B,"예수금")-COUNTIFS('MP내역(안정)'!$A:$A,A297,'MP내역(안정)'!$B:$B,"예탁금")-COUNTIFS('MP내역(안정)'!$A:$A,A297,'MP내역(안정)'!$B:$B,"합계"))</f>
        <v/>
      </c>
      <c r="P297" s="21" t="str">
        <f>IF(A297="","",IF(COUNTIFS('MP내역(안정)'!A:A,A297,'MP내역(안정)'!G:G,"&gt;"&amp;$F$2,'MP내역(안정)'!D:D,"&lt;&gt;"&amp;$H$2,'MP내역(안정)'!D:D,"&lt;&gt;"&amp;$I$2,'MP내역(안정)'!B:B,"&lt;&gt;현금",'MP내역(안정)'!B:B,"&lt;&gt;합계")=0,"O","X"))</f>
        <v/>
      </c>
      <c r="Q297" s="21" t="str">
        <f>IF(A297="","",IF(AND(ABS(I297-SUMIFS('MP내역(안정)'!G:G,'MP내역(안정)'!A:A,A297,'MP내역(안정)'!F:F,"Y"))&lt;0.001,ABS(H297-SUMIFS('MP내역(안정)'!G:G,'MP내역(안정)'!A:A,A297,'MP내역(안정)'!B:B,"&lt;&gt;합계"))&lt;0.001),"O","X"))</f>
        <v/>
      </c>
      <c r="R297" s="21" t="str">
        <f>IF(A297="","",IF(COUNTIFS('MP내역(안정)'!A:A,A297,'MP내역(안정)'!H:H,"X")=0,"O","X"))</f>
        <v/>
      </c>
      <c r="S297" s="20"/>
    </row>
    <row r="298" spans="12:19">
      <c r="L298" s="21" t="str">
        <f t="shared" si="8"/>
        <v/>
      </c>
      <c r="M298" s="21" t="str">
        <f t="shared" si="9"/>
        <v/>
      </c>
      <c r="N298" s="21" t="str">
        <f>IF(A298="","",IFERROR(IF(J298&lt;VLOOKUP(A298,'포트변경내역(중립)'!A:J,10,0),"O","X"),""))</f>
        <v/>
      </c>
      <c r="O298" s="21" t="str">
        <f>IF(A298="","",COUNTIFS('MP내역(안정)'!$A:$A,A298)-COUNTIFS('MP내역(안정)'!$A:$A,A298,'MP내역(안정)'!$B:$B,"현금")-COUNTIFS('MP내역(안정)'!$A:$A,A298,'MP내역(안정)'!$B:$B,"예수금")-COUNTIFS('MP내역(안정)'!$A:$A,A298,'MP내역(안정)'!$B:$B,"예탁금")-COUNTIFS('MP내역(안정)'!$A:$A,A298,'MP내역(안정)'!$B:$B,"합계"))</f>
        <v/>
      </c>
      <c r="P298" s="21" t="str">
        <f>IF(A298="","",IF(COUNTIFS('MP내역(안정)'!A:A,A298,'MP내역(안정)'!G:G,"&gt;"&amp;$F$2,'MP내역(안정)'!D:D,"&lt;&gt;"&amp;$H$2,'MP내역(안정)'!D:D,"&lt;&gt;"&amp;$I$2,'MP내역(안정)'!B:B,"&lt;&gt;현금",'MP내역(안정)'!B:B,"&lt;&gt;합계")=0,"O","X"))</f>
        <v/>
      </c>
      <c r="Q298" s="21" t="str">
        <f>IF(A298="","",IF(AND(ABS(I298-SUMIFS('MP내역(안정)'!G:G,'MP내역(안정)'!A:A,A298,'MP내역(안정)'!F:F,"Y"))&lt;0.001,ABS(H298-SUMIFS('MP내역(안정)'!G:G,'MP내역(안정)'!A:A,A298,'MP내역(안정)'!B:B,"&lt;&gt;합계"))&lt;0.001),"O","X"))</f>
        <v/>
      </c>
      <c r="R298" s="21" t="str">
        <f>IF(A298="","",IF(COUNTIFS('MP내역(안정)'!A:A,A298,'MP내역(안정)'!H:H,"X")=0,"O","X"))</f>
        <v/>
      </c>
      <c r="S298" s="20"/>
    </row>
    <row r="299" spans="12:19">
      <c r="L299" s="21" t="str">
        <f t="shared" si="8"/>
        <v/>
      </c>
      <c r="M299" s="21" t="str">
        <f t="shared" si="9"/>
        <v/>
      </c>
      <c r="N299" s="21" t="str">
        <f>IF(A299="","",IFERROR(IF(J299&lt;VLOOKUP(A299,'포트변경내역(중립)'!A:J,10,0),"O","X"),""))</f>
        <v/>
      </c>
      <c r="O299" s="21" t="str">
        <f>IF(A299="","",COUNTIFS('MP내역(안정)'!$A:$A,A299)-COUNTIFS('MP내역(안정)'!$A:$A,A299,'MP내역(안정)'!$B:$B,"현금")-COUNTIFS('MP내역(안정)'!$A:$A,A299,'MP내역(안정)'!$B:$B,"예수금")-COUNTIFS('MP내역(안정)'!$A:$A,A299,'MP내역(안정)'!$B:$B,"예탁금")-COUNTIFS('MP내역(안정)'!$A:$A,A299,'MP내역(안정)'!$B:$B,"합계"))</f>
        <v/>
      </c>
      <c r="P299" s="21" t="str">
        <f>IF(A299="","",IF(COUNTIFS('MP내역(안정)'!A:A,A299,'MP내역(안정)'!G:G,"&gt;"&amp;$F$2,'MP내역(안정)'!D:D,"&lt;&gt;"&amp;$H$2,'MP내역(안정)'!D:D,"&lt;&gt;"&amp;$I$2,'MP내역(안정)'!B:B,"&lt;&gt;현금",'MP내역(안정)'!B:B,"&lt;&gt;합계")=0,"O","X"))</f>
        <v/>
      </c>
      <c r="Q299" s="21" t="str">
        <f>IF(A299="","",IF(AND(ABS(I299-SUMIFS('MP내역(안정)'!G:G,'MP내역(안정)'!A:A,A299,'MP내역(안정)'!F:F,"Y"))&lt;0.001,ABS(H299-SUMIFS('MP내역(안정)'!G:G,'MP내역(안정)'!A:A,A299,'MP내역(안정)'!B:B,"&lt;&gt;합계"))&lt;0.001),"O","X"))</f>
        <v/>
      </c>
      <c r="R299" s="21" t="str">
        <f>IF(A299="","",IF(COUNTIFS('MP내역(안정)'!A:A,A299,'MP내역(안정)'!H:H,"X")=0,"O","X"))</f>
        <v/>
      </c>
      <c r="S299" s="20"/>
    </row>
    <row r="300" spans="12:19">
      <c r="L300" s="21" t="str">
        <f t="shared" si="8"/>
        <v/>
      </c>
      <c r="M300" s="21" t="str">
        <f t="shared" si="9"/>
        <v/>
      </c>
      <c r="N300" s="21" t="str">
        <f>IF(A300="","",IFERROR(IF(J300&lt;VLOOKUP(A300,'포트변경내역(중립)'!A:J,10,0),"O","X"),""))</f>
        <v/>
      </c>
      <c r="O300" s="21" t="str">
        <f>IF(A300="","",COUNTIFS('MP내역(안정)'!$A:$A,A300)-COUNTIFS('MP내역(안정)'!$A:$A,A300,'MP내역(안정)'!$B:$B,"현금")-COUNTIFS('MP내역(안정)'!$A:$A,A300,'MP내역(안정)'!$B:$B,"예수금")-COUNTIFS('MP내역(안정)'!$A:$A,A300,'MP내역(안정)'!$B:$B,"예탁금")-COUNTIFS('MP내역(안정)'!$A:$A,A300,'MP내역(안정)'!$B:$B,"합계"))</f>
        <v/>
      </c>
      <c r="P300" s="21" t="str">
        <f>IF(A300="","",IF(COUNTIFS('MP내역(안정)'!A:A,A300,'MP내역(안정)'!G:G,"&gt;"&amp;$F$2,'MP내역(안정)'!D:D,"&lt;&gt;"&amp;$H$2,'MP내역(안정)'!D:D,"&lt;&gt;"&amp;$I$2,'MP내역(안정)'!B:B,"&lt;&gt;현금",'MP내역(안정)'!B:B,"&lt;&gt;합계")=0,"O","X"))</f>
        <v/>
      </c>
      <c r="Q300" s="21" t="str">
        <f>IF(A300="","",IF(AND(ABS(I300-SUMIFS('MP내역(안정)'!G:G,'MP내역(안정)'!A:A,A300,'MP내역(안정)'!F:F,"Y"))&lt;0.001,ABS(H300-SUMIFS('MP내역(안정)'!G:G,'MP내역(안정)'!A:A,A300,'MP내역(안정)'!B:B,"&lt;&gt;합계"))&lt;0.001),"O","X"))</f>
        <v/>
      </c>
      <c r="R300" s="21" t="str">
        <f>IF(A300="","",IF(COUNTIFS('MP내역(안정)'!A:A,A300,'MP내역(안정)'!H:H,"X")=0,"O","X"))</f>
        <v/>
      </c>
      <c r="S300" s="20"/>
    </row>
    <row r="301" spans="12:19">
      <c r="L301" s="21" t="str">
        <f t="shared" si="8"/>
        <v/>
      </c>
      <c r="M301" s="21" t="str">
        <f t="shared" si="9"/>
        <v/>
      </c>
      <c r="N301" s="21" t="str">
        <f>IF(A301="","",IFERROR(IF(J301&lt;VLOOKUP(A301,'포트변경내역(중립)'!A:J,10,0),"O","X"),""))</f>
        <v/>
      </c>
      <c r="O301" s="21" t="str">
        <f>IF(A301="","",COUNTIFS('MP내역(안정)'!$A:$A,A301)-COUNTIFS('MP내역(안정)'!$A:$A,A301,'MP내역(안정)'!$B:$B,"현금")-COUNTIFS('MP내역(안정)'!$A:$A,A301,'MP내역(안정)'!$B:$B,"예수금")-COUNTIFS('MP내역(안정)'!$A:$A,A301,'MP내역(안정)'!$B:$B,"예탁금")-COUNTIFS('MP내역(안정)'!$A:$A,A301,'MP내역(안정)'!$B:$B,"합계"))</f>
        <v/>
      </c>
      <c r="P301" s="21" t="str">
        <f>IF(A301="","",IF(COUNTIFS('MP내역(안정)'!A:A,A301,'MP내역(안정)'!G:G,"&gt;"&amp;$F$2,'MP내역(안정)'!D:D,"&lt;&gt;"&amp;$H$2,'MP내역(안정)'!D:D,"&lt;&gt;"&amp;$I$2,'MP내역(안정)'!B:B,"&lt;&gt;현금",'MP내역(안정)'!B:B,"&lt;&gt;합계")=0,"O","X"))</f>
        <v/>
      </c>
      <c r="Q301" s="21" t="str">
        <f>IF(A301="","",IF(AND(ABS(I301-SUMIFS('MP내역(안정)'!G:G,'MP내역(안정)'!A:A,A301,'MP내역(안정)'!F:F,"Y"))&lt;0.001,ABS(H301-SUMIFS('MP내역(안정)'!G:G,'MP내역(안정)'!A:A,A301,'MP내역(안정)'!B:B,"&lt;&gt;합계"))&lt;0.001),"O","X"))</f>
        <v/>
      </c>
      <c r="R301" s="21" t="str">
        <f>IF(A301="","",IF(COUNTIFS('MP내역(안정)'!A:A,A301,'MP내역(안정)'!H:H,"X")=0,"O","X"))</f>
        <v/>
      </c>
      <c r="S301" s="20"/>
    </row>
    <row r="302" spans="12:19">
      <c r="L302" s="23"/>
      <c r="S302" s="20"/>
    </row>
    <row r="303" spans="12:19">
      <c r="L303" s="23"/>
      <c r="S303" s="20"/>
    </row>
    <row r="304" spans="12:19">
      <c r="L304" s="23"/>
      <c r="S304" s="20"/>
    </row>
    <row r="305" spans="12:19">
      <c r="L305" s="23"/>
      <c r="S305" s="20"/>
    </row>
    <row r="306" spans="12:19">
      <c r="L306" s="23"/>
      <c r="S306" s="20"/>
    </row>
    <row r="307" spans="12:19">
      <c r="L307" s="23"/>
      <c r="S307" s="20"/>
    </row>
    <row r="308" spans="12:19">
      <c r="L308" s="23"/>
      <c r="S308" s="20"/>
    </row>
    <row r="309" spans="12:19">
      <c r="L309" s="23"/>
      <c r="S309" s="20"/>
    </row>
    <row r="310" spans="12:19">
      <c r="L310" s="23"/>
      <c r="S310" s="20"/>
    </row>
    <row r="311" spans="12:19">
      <c r="L311" s="23"/>
      <c r="S311" s="20"/>
    </row>
    <row r="312" spans="12:19">
      <c r="L312" s="23"/>
      <c r="S312" s="20"/>
    </row>
    <row r="313" spans="12:19">
      <c r="L313" s="23"/>
      <c r="S313" s="20"/>
    </row>
    <row r="314" spans="12:19">
      <c r="L314" s="23"/>
      <c r="S314" s="20"/>
    </row>
    <row r="315" spans="12:19">
      <c r="L315" s="23"/>
      <c r="S315" s="20"/>
    </row>
  </sheetData>
  <mergeCells count="7">
    <mergeCell ref="R4:U4"/>
    <mergeCell ref="V4:V5"/>
    <mergeCell ref="K4:K5"/>
    <mergeCell ref="L4:L5"/>
    <mergeCell ref="M4:M5"/>
    <mergeCell ref="N4:N5"/>
    <mergeCell ref="O4:Q4"/>
  </mergeCells>
  <phoneticPr fontId="1" type="noConversion"/>
  <pageMargins left="0.7" right="0.7" top="0.75" bottom="0.75" header="0.3" footer="0.3"/>
  <pageSetup paperSize="9" orientation="portrait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I29"/>
  <sheetViews>
    <sheetView tabSelected="1" zoomScale="130" zoomScaleNormal="130" workbookViewId="0">
      <pane ySplit="1" topLeftCell="A2" activePane="bottomLeft" state="frozen"/>
      <selection pane="bottomLeft" activeCell="B17" sqref="B17"/>
    </sheetView>
  </sheetViews>
  <sheetFormatPr baseColWidth="10" defaultColWidth="9" defaultRowHeight="15"/>
  <cols>
    <col min="1" max="1" width="15.1640625" style="5" customWidth="1"/>
    <col min="2" max="2" width="19" style="5" customWidth="1"/>
    <col min="3" max="3" width="44.1640625" style="8" customWidth="1"/>
    <col min="4" max="4" width="15.1640625" style="8" bestFit="1" customWidth="1"/>
    <col min="5" max="5" width="11.5" style="8" customWidth="1"/>
    <col min="6" max="6" width="11.6640625" style="5" customWidth="1"/>
    <col min="7" max="7" width="12.1640625" style="30" customWidth="1"/>
    <col min="8" max="8" width="13.1640625" style="5" bestFit="1" customWidth="1"/>
    <col min="9" max="9" width="10.5" style="5" customWidth="1"/>
    <col min="10" max="16384" width="9" style="5"/>
  </cols>
  <sheetData>
    <row r="1" spans="1:9" s="8" customFormat="1">
      <c r="A1" s="54" t="s">
        <v>49</v>
      </c>
      <c r="B1" s="54" t="s">
        <v>10</v>
      </c>
      <c r="C1" s="68" t="s">
        <v>72</v>
      </c>
      <c r="D1" s="68" t="s">
        <v>73</v>
      </c>
      <c r="E1" s="68" t="s">
        <v>74</v>
      </c>
      <c r="F1" s="68" t="s">
        <v>75</v>
      </c>
      <c r="G1" s="54" t="s">
        <v>25</v>
      </c>
      <c r="H1" s="26" t="s">
        <v>26</v>
      </c>
      <c r="I1" s="54" t="s">
        <v>271</v>
      </c>
    </row>
    <row r="2" spans="1:9" ht="17">
      <c r="A2" s="3">
        <v>44319</v>
      </c>
      <c r="B2" s="6" t="str">
        <f>VLOOKUP($I:$I,투자유니버스!$J:$K,2,0)</f>
        <v>KR7114260003</v>
      </c>
      <c r="C2" s="42" t="str">
        <f>VLOOKUP($B2,투자유니버스!$A:$H,2,0)</f>
        <v>KODEX 국고채3년</v>
      </c>
      <c r="D2" s="42" t="str">
        <f>VLOOKUP($B2,투자유니버스!$A:$H,5,0)</f>
        <v>저위험채권</v>
      </c>
      <c r="E2" s="42">
        <f>VLOOKUP($B2,투자유니버스!$A:$H,7,0)</f>
        <v>1</v>
      </c>
      <c r="F2" s="42" t="str">
        <f>VLOOKUP($B2,투자유니버스!$A:$H,8,0)</f>
        <v>N</v>
      </c>
      <c r="G2" s="46">
        <v>0.24</v>
      </c>
      <c r="H2" s="39" t="str">
        <f>IF(A2="","",IF(OR(B2="",B2="합계",C2="합계"),"",IF(COUNTIF(투자유니버스!A:A,B2)&gt;0,"O","X")))</f>
        <v>O</v>
      </c>
      <c r="I2" s="37" t="s">
        <v>225</v>
      </c>
    </row>
    <row r="3" spans="1:9" ht="17">
      <c r="A3" s="3">
        <v>44319</v>
      </c>
      <c r="B3" s="6" t="str">
        <f>VLOOKUP($I:$I,투자유니버스!$J:$K,2,0)</f>
        <v>KR7122260003</v>
      </c>
      <c r="C3" s="42" t="str">
        <f>VLOOKUP($B3,투자유니버스!$A:$H,2,0)</f>
        <v>KOSEF 통안채1년</v>
      </c>
      <c r="D3" s="42" t="str">
        <f>VLOOKUP($B3,투자유니버스!$A:$H,5,0)</f>
        <v>저위험채권</v>
      </c>
      <c r="E3" s="42">
        <f>VLOOKUP($B3,투자유니버스!$A:$H,7,0)</f>
        <v>1</v>
      </c>
      <c r="F3" s="42" t="str">
        <f>VLOOKUP($B3,투자유니버스!$A:$H,8,0)</f>
        <v>N</v>
      </c>
      <c r="G3" s="46">
        <v>0.24</v>
      </c>
      <c r="H3" s="39" t="str">
        <f>IF(A3="","",IF(OR(B3="",B3="합계",C3="합계"),"",IF(COUNTIF(투자유니버스!A:A,B3)&gt;0,"O","X")))</f>
        <v>O</v>
      </c>
      <c r="I3" s="37" t="s">
        <v>226</v>
      </c>
    </row>
    <row r="4" spans="1:9" ht="17">
      <c r="A4" s="3">
        <v>44319</v>
      </c>
      <c r="B4" s="6" t="str">
        <f>VLOOKUP($I:$I,투자유니버스!$J:$K,2,0)</f>
        <v>KR7130730005</v>
      </c>
      <c r="C4" s="42" t="str">
        <f>VLOOKUP($B4,투자유니버스!$A:$H,2,0)</f>
        <v>KOSEF 단기자금</v>
      </c>
      <c r="D4" s="42" t="str">
        <f>VLOOKUP($B4,투자유니버스!$A:$H,5,0)</f>
        <v>저위험채권</v>
      </c>
      <c r="E4" s="42">
        <f>VLOOKUP($B4,투자유니버스!$A:$H,7,0)</f>
        <v>1</v>
      </c>
      <c r="F4" s="42" t="str">
        <f>VLOOKUP($B4,투자유니버스!$A:$H,8,0)</f>
        <v>N</v>
      </c>
      <c r="G4" s="46">
        <v>0.24</v>
      </c>
      <c r="H4" s="39" t="str">
        <f>IF(A4="","",IF(OR(B4="",B4="합계",C4="합계"),"",IF(COUNTIF(투자유니버스!A:A,B4)&gt;0,"O","X")))</f>
        <v>O</v>
      </c>
      <c r="I4" s="37" t="s">
        <v>227</v>
      </c>
    </row>
    <row r="5" spans="1:9" ht="17">
      <c r="A5" s="3">
        <v>44319</v>
      </c>
      <c r="B5" s="6" t="str">
        <f>VLOOKUP($I:$I,투자유니버스!$J:$K,2,0)</f>
        <v>KR7196230007</v>
      </c>
      <c r="C5" s="42" t="str">
        <f>VLOOKUP($B5,투자유니버스!$A:$H,2,0)</f>
        <v>KBSTAR 단기통안채</v>
      </c>
      <c r="D5" s="42" t="str">
        <f>VLOOKUP($B5,투자유니버스!$A:$H,5,0)</f>
        <v>저위험채권</v>
      </c>
      <c r="E5" s="42">
        <f>VLOOKUP($B5,투자유니버스!$A:$H,7,0)</f>
        <v>1</v>
      </c>
      <c r="F5" s="42" t="str">
        <f>VLOOKUP($B5,투자유니버스!$A:$H,8,0)</f>
        <v>N</v>
      </c>
      <c r="G5" s="46">
        <v>0.127217</v>
      </c>
      <c r="H5" s="39" t="str">
        <f>IF(A5="","",IF(OR(B5="",B5="합계",C5="합계"),"",IF(COUNTIF(투자유니버스!A:A,B5)&gt;0,"O","X")))</f>
        <v>O</v>
      </c>
      <c r="I5" s="37" t="s">
        <v>228</v>
      </c>
    </row>
    <row r="6" spans="1:9" ht="17">
      <c r="A6" s="3">
        <v>44319</v>
      </c>
      <c r="B6" s="6" t="str">
        <f>VLOOKUP($I:$I,투자유니버스!$J:$K,2,0)</f>
        <v>KR7069500007</v>
      </c>
      <c r="C6" s="42" t="str">
        <f>VLOOKUP($B6,투자유니버스!$A:$H,2,0)</f>
        <v>KODEX 200</v>
      </c>
      <c r="D6" s="42" t="str">
        <f>VLOOKUP($B6,투자유니버스!$A:$H,5,0)</f>
        <v>주식</v>
      </c>
      <c r="E6" s="42">
        <f>VLOOKUP($B6,투자유니버스!$A:$H,7,0)</f>
        <v>4</v>
      </c>
      <c r="F6" s="42" t="str">
        <f>VLOOKUP($B6,투자유니버스!$A:$H,8,0)</f>
        <v>Y</v>
      </c>
      <c r="G6" s="46">
        <v>4.4228999999999997E-2</v>
      </c>
      <c r="H6" s="39" t="str">
        <f>IF(A6="","",IF(OR(B6="",B6="합계",C6="합계"),"",IF(COUNTIF(투자유니버스!A:A,B6)&gt;0,"O","X")))</f>
        <v>O</v>
      </c>
      <c r="I6" s="37" t="s">
        <v>229</v>
      </c>
    </row>
    <row r="7" spans="1:9" ht="17">
      <c r="A7" s="3">
        <v>44319</v>
      </c>
      <c r="B7" s="6" t="str">
        <f>VLOOKUP($I:$I,투자유니버스!$J:$K,2,0)</f>
        <v>KR7251350005</v>
      </c>
      <c r="C7" s="42" t="str">
        <f>VLOOKUP($B7,투자유니버스!$A:$H,2,0)</f>
        <v>KODEX 선진국MSCI World</v>
      </c>
      <c r="D7" s="42" t="str">
        <f>VLOOKUP($B7,투자유니버스!$A:$H,5,0)</f>
        <v>주식</v>
      </c>
      <c r="E7" s="42">
        <f>VLOOKUP($B7,투자유니버스!$A:$H,7,0)</f>
        <v>4</v>
      </c>
      <c r="F7" s="42" t="str">
        <f>VLOOKUP($B7,투자유니버스!$A:$H,8,0)</f>
        <v>Y</v>
      </c>
      <c r="G7" s="46">
        <v>3.7465999999999999E-2</v>
      </c>
      <c r="H7" s="39" t="str">
        <f>IF(A7="","",IF(OR(B7="",B7="합계",C7="합계"),"",IF(COUNTIF(투자유니버스!A:A,B7)&gt;0,"O","X")))</f>
        <v>O</v>
      </c>
      <c r="I7" s="37" t="s">
        <v>230</v>
      </c>
    </row>
    <row r="8" spans="1:9" ht="17">
      <c r="A8" s="3">
        <v>44319</v>
      </c>
      <c r="B8" s="6" t="str">
        <f>VLOOKUP($I:$I,투자유니버스!$J:$K,2,0)</f>
        <v>KR7273130005</v>
      </c>
      <c r="C8" s="42" t="str">
        <f>VLOOKUP($B8,투자유니버스!$A:$H,2,0)</f>
        <v>KODEX 종합채권(AA-이상)액티브</v>
      </c>
      <c r="D8" s="42" t="str">
        <f>VLOOKUP($B8,투자유니버스!$A:$H,5,0)</f>
        <v>채권</v>
      </c>
      <c r="E8" s="42">
        <f>VLOOKUP($B8,투자유니버스!$A:$H,7,0)</f>
        <v>2</v>
      </c>
      <c r="F8" s="42" t="str">
        <f>VLOOKUP($B8,투자유니버스!$A:$H,8,0)</f>
        <v>N</v>
      </c>
      <c r="G8" s="46">
        <v>3.2783E-2</v>
      </c>
      <c r="H8" s="39" t="str">
        <f>IF(A8="","",IF(OR(B8="",B8="합계",C8="합계"),"",IF(COUNTIF(투자유니버스!A:A,B8)&gt;0,"O","X")))</f>
        <v>O</v>
      </c>
      <c r="I8" s="37" t="s">
        <v>231</v>
      </c>
    </row>
    <row r="9" spans="1:9" ht="17">
      <c r="A9" s="3">
        <v>44319</v>
      </c>
      <c r="B9" s="6" t="str">
        <f>VLOOKUP($I:$I,투자유니버스!$J:$K,2,0)</f>
        <v>KR7237370002</v>
      </c>
      <c r="C9" s="42" t="str">
        <f>VLOOKUP($B9,투자유니버스!$A:$H,2,0)</f>
        <v>KODEX 배당성장채권혼합</v>
      </c>
      <c r="D9" s="42" t="str">
        <f>VLOOKUP($B9,투자유니버스!$A:$H,5,0)</f>
        <v>대체</v>
      </c>
      <c r="E9" s="42">
        <f>VLOOKUP($B9,투자유니버스!$A:$H,7,0)</f>
        <v>3</v>
      </c>
      <c r="F9" s="42" t="str">
        <f>VLOOKUP($B9,투자유니버스!$A:$H,8,0)</f>
        <v>N</v>
      </c>
      <c r="G9" s="46">
        <v>0.02</v>
      </c>
      <c r="H9" s="39" t="str">
        <f>IF(A9="","",IF(OR(B9="",B9="합계",C9="합계"),"",IF(COUNTIF(투자유니버스!A:A,B9)&gt;0,"O","X")))</f>
        <v>O</v>
      </c>
      <c r="I9" s="37" t="s">
        <v>232</v>
      </c>
    </row>
    <row r="10" spans="1:9" ht="17">
      <c r="A10" s="3">
        <v>44319</v>
      </c>
      <c r="B10" s="6" t="str">
        <f>VLOOKUP($I:$I,투자유니버스!$J:$K,2,0)</f>
        <v>KR7292150000</v>
      </c>
      <c r="C10" s="42" t="str">
        <f>VLOOKUP($B10,투자유니버스!$A:$H,2,0)</f>
        <v>TIGER TOP10</v>
      </c>
      <c r="D10" s="42" t="str">
        <f>VLOOKUP($B10,투자유니버스!$A:$H,5,0)</f>
        <v>주식</v>
      </c>
      <c r="E10" s="42">
        <f>VLOOKUP($B10,투자유니버스!$A:$H,7,0)</f>
        <v>4</v>
      </c>
      <c r="F10" s="42" t="str">
        <f>VLOOKUP($B10,투자유니버스!$A:$H,8,0)</f>
        <v>Y</v>
      </c>
      <c r="G10" s="46">
        <v>1.8304999999999998E-2</v>
      </c>
      <c r="H10" s="39" t="str">
        <f>IF(A10="","",IF(OR(B10="",B10="합계",C10="합계"),"",IF(COUNTIF(투자유니버스!A:A,B10)&gt;0,"O","X")))</f>
        <v>O</v>
      </c>
      <c r="I10" s="37" t="s">
        <v>233</v>
      </c>
    </row>
    <row r="11" spans="1:9" ht="17">
      <c r="A11" s="3">
        <v>44319</v>
      </c>
      <c r="B11" s="6" t="s">
        <v>44</v>
      </c>
      <c r="C11" s="42"/>
      <c r="D11" s="42"/>
      <c r="E11" s="42"/>
      <c r="F11" s="42"/>
      <c r="G11" s="46">
        <f>SUM(G2:G10)</f>
        <v>1</v>
      </c>
      <c r="H11" s="39" t="str">
        <f>IF(A11="","",IF(OR(B11="",B11="합계",C11="합계"),"",IF(COUNTIF(투자유니버스!A:A,B11)&gt;0,"O","X")))</f>
        <v/>
      </c>
      <c r="I11" s="37"/>
    </row>
    <row r="12" spans="1:9" ht="17">
      <c r="A12" s="3">
        <v>44349</v>
      </c>
      <c r="B12" s="6" t="str">
        <f>VLOOKUP($I:$I,투자유니버스!$J:$K,2,0)</f>
        <v>KR7114260003</v>
      </c>
      <c r="C12" s="42" t="str">
        <f>VLOOKUP($B12,투자유니버스!$A:$H,2,0)</f>
        <v>KODEX 국고채3년</v>
      </c>
      <c r="D12" s="42" t="str">
        <f>VLOOKUP($B12,투자유니버스!$A:$H,5,0)</f>
        <v>저위험채권</v>
      </c>
      <c r="E12" s="42">
        <f>VLOOKUP($B12,투자유니버스!$A:$H,7,0)</f>
        <v>1</v>
      </c>
      <c r="F12" s="42" t="str">
        <f>VLOOKUP($B12,투자유니버스!$A:$H,8,0)</f>
        <v>N</v>
      </c>
      <c r="G12" s="46">
        <v>0.24</v>
      </c>
      <c r="H12" s="39" t="str">
        <f>IF(A12="","",IF(OR(B12="",B12="합계",C12="합계"),"",IF(COUNTIF(투자유니버스!A:A,B12)&gt;0,"O","X")))</f>
        <v>O</v>
      </c>
      <c r="I12" s="37" t="s">
        <v>225</v>
      </c>
    </row>
    <row r="13" spans="1:9" ht="17">
      <c r="A13" s="3">
        <v>44349</v>
      </c>
      <c r="B13" s="6" t="str">
        <f>VLOOKUP($I:$I,투자유니버스!$J:$K,2,0)</f>
        <v>KR7122260003</v>
      </c>
      <c r="C13" s="42" t="str">
        <f>VLOOKUP($B13,투자유니버스!$A:$H,2,0)</f>
        <v>KOSEF 통안채1년</v>
      </c>
      <c r="D13" s="42" t="str">
        <f>VLOOKUP($B13,투자유니버스!$A:$H,5,0)</f>
        <v>저위험채권</v>
      </c>
      <c r="E13" s="42">
        <f>VLOOKUP($B13,투자유니버스!$A:$H,7,0)</f>
        <v>1</v>
      </c>
      <c r="F13" s="42" t="str">
        <f>VLOOKUP($B13,투자유니버스!$A:$H,8,0)</f>
        <v>N</v>
      </c>
      <c r="G13" s="46">
        <v>0.24</v>
      </c>
      <c r="H13" s="39" t="str">
        <f>IF(A13="","",IF(OR(B13="",B13="합계",C13="합계"),"",IF(COUNTIF(투자유니버스!A:A,B13)&gt;0,"O","X")))</f>
        <v>O</v>
      </c>
      <c r="I13" s="37" t="s">
        <v>226</v>
      </c>
    </row>
    <row r="14" spans="1:9" ht="17">
      <c r="A14" s="3">
        <v>44349</v>
      </c>
      <c r="B14" s="6" t="str">
        <f>VLOOKUP($I:$I,투자유니버스!$J:$K,2,0)</f>
        <v>KR7130730005</v>
      </c>
      <c r="C14" s="42" t="str">
        <f>VLOOKUP($B14,투자유니버스!$A:$H,2,0)</f>
        <v>KOSEF 단기자금</v>
      </c>
      <c r="D14" s="42" t="str">
        <f>VLOOKUP($B14,투자유니버스!$A:$H,5,0)</f>
        <v>저위험채권</v>
      </c>
      <c r="E14" s="42">
        <f>VLOOKUP($B14,투자유니버스!$A:$H,7,0)</f>
        <v>1</v>
      </c>
      <c r="F14" s="42" t="str">
        <f>VLOOKUP($B14,투자유니버스!$A:$H,8,0)</f>
        <v>N</v>
      </c>
      <c r="G14" s="46">
        <v>0.24</v>
      </c>
      <c r="H14" s="39" t="str">
        <f>IF(A14="","",IF(OR(B14="",B14="합계",C14="합계"),"",IF(COUNTIF(투자유니버스!A:A,B14)&gt;0,"O","X")))</f>
        <v>O</v>
      </c>
      <c r="I14" s="37" t="s">
        <v>227</v>
      </c>
    </row>
    <row r="15" spans="1:9" ht="17">
      <c r="A15" s="3">
        <v>44349</v>
      </c>
      <c r="B15" s="6" t="str">
        <f>VLOOKUP($I:$I,투자유니버스!$J:$K,2,0)</f>
        <v>KR7196230007</v>
      </c>
      <c r="C15" s="42" t="str">
        <f>VLOOKUP($B15,투자유니버스!$A:$H,2,0)</f>
        <v>KBSTAR 단기통안채</v>
      </c>
      <c r="D15" s="42" t="str">
        <f>VLOOKUP($B15,투자유니버스!$A:$H,5,0)</f>
        <v>저위험채권</v>
      </c>
      <c r="E15" s="42">
        <f>VLOOKUP($B15,투자유니버스!$A:$H,7,0)</f>
        <v>1</v>
      </c>
      <c r="F15" s="42" t="str">
        <f>VLOOKUP($B15,투자유니버스!$A:$H,8,0)</f>
        <v>N</v>
      </c>
      <c r="G15" s="46">
        <v>8.5999999999999993E-2</v>
      </c>
      <c r="H15" s="39" t="str">
        <f>IF(A15="","",IF(OR(B15="",B15="합계",C15="합계"),"",IF(COUNTIF(투자유니버스!A:A,B15)&gt;0,"O","X")))</f>
        <v>O</v>
      </c>
      <c r="I15" s="37" t="s">
        <v>228</v>
      </c>
    </row>
    <row r="16" spans="1:9" ht="17">
      <c r="A16" s="3">
        <v>44349</v>
      </c>
      <c r="B16" s="6" t="str">
        <f>VLOOKUP($I:$I,투자유니버스!$J:$K,2,0)</f>
        <v>KR7069500007</v>
      </c>
      <c r="C16" s="42" t="str">
        <f>VLOOKUP($B16,투자유니버스!$A:$H,2,0)</f>
        <v>KODEX 200</v>
      </c>
      <c r="D16" s="42" t="str">
        <f>VLOOKUP($B16,투자유니버스!$A:$H,5,0)</f>
        <v>주식</v>
      </c>
      <c r="E16" s="42">
        <f>VLOOKUP($B16,투자유니버스!$A:$H,7,0)</f>
        <v>4</v>
      </c>
      <c r="F16" s="42" t="str">
        <f>VLOOKUP($B16,투자유니버스!$A:$H,8,0)</f>
        <v>Y</v>
      </c>
      <c r="G16" s="29">
        <v>4.1695000000000038E-2</v>
      </c>
      <c r="H16" s="39" t="str">
        <f>IF(A16="","",IF(OR(B16="",B16="합계",C16="합계"),"",IF(COUNTIF(투자유니버스!A:A,B16)&gt;0,"O","X")))</f>
        <v>O</v>
      </c>
      <c r="I16" s="37" t="s">
        <v>229</v>
      </c>
    </row>
    <row r="17" spans="1:9" ht="17">
      <c r="A17" s="3">
        <v>44349</v>
      </c>
      <c r="B17" s="6" t="str">
        <f>VLOOKUP($I:$I,투자유니버스!$J:$K,2,0)</f>
        <v>KR7251350005</v>
      </c>
      <c r="C17" s="42" t="str">
        <f>VLOOKUP($B17,투자유니버스!$A:$H,2,0)</f>
        <v>KODEX 선진국MSCI World</v>
      </c>
      <c r="D17" s="42" t="str">
        <f>VLOOKUP($B17,투자유니버스!$A:$H,5,0)</f>
        <v>주식</v>
      </c>
      <c r="E17" s="42">
        <f>VLOOKUP($B17,투자유니버스!$A:$H,7,0)</f>
        <v>4</v>
      </c>
      <c r="F17" s="42" t="str">
        <f>VLOOKUP($B17,투자유니버스!$A:$H,8,0)</f>
        <v>Y</v>
      </c>
      <c r="G17" s="46">
        <v>0.04</v>
      </c>
      <c r="H17" s="39" t="str">
        <f>IF(A17="","",IF(OR(B17="",B17="합계",C17="합계"),"",IF(COUNTIF(투자유니버스!A:A,B17)&gt;0,"O","X")))</f>
        <v>O</v>
      </c>
      <c r="I17" s="37" t="s">
        <v>230</v>
      </c>
    </row>
    <row r="18" spans="1:9" ht="17">
      <c r="A18" s="3">
        <v>44349</v>
      </c>
      <c r="B18" s="6" t="str">
        <f>VLOOKUP($I:$I,투자유니버스!$J:$K,2,0)</f>
        <v>KR7273130005</v>
      </c>
      <c r="C18" s="42" t="str">
        <f>VLOOKUP($B18,투자유니버스!$A:$H,2,0)</f>
        <v>KODEX 종합채권(AA-이상)액티브</v>
      </c>
      <c r="D18" s="42" t="str">
        <f>VLOOKUP($B18,투자유니버스!$A:$H,5,0)</f>
        <v>채권</v>
      </c>
      <c r="E18" s="42">
        <f>VLOOKUP($B18,투자유니버스!$A:$H,7,0)</f>
        <v>2</v>
      </c>
      <c r="F18" s="42" t="str">
        <f>VLOOKUP($B18,투자유니버스!$A:$H,8,0)</f>
        <v>N</v>
      </c>
      <c r="G18" s="46">
        <v>7.3999999999999996E-2</v>
      </c>
      <c r="H18" s="39" t="str">
        <f>IF(A18="","",IF(OR(B18="",B18="합계",C18="합계"),"",IF(COUNTIF(투자유니버스!A:A,B18)&gt;0,"O","X")))</f>
        <v>O</v>
      </c>
      <c r="I18" s="37" t="s">
        <v>231</v>
      </c>
    </row>
    <row r="19" spans="1:9" ht="17">
      <c r="A19" s="3">
        <v>44349</v>
      </c>
      <c r="B19" s="6" t="str">
        <f>VLOOKUP($I:$I,투자유니버스!$J:$K,2,0)</f>
        <v>KR7237370002</v>
      </c>
      <c r="C19" s="42" t="str">
        <f>VLOOKUP($B19,투자유니버스!$A:$H,2,0)</f>
        <v>KODEX 배당성장채권혼합</v>
      </c>
      <c r="D19" s="42" t="str">
        <f>VLOOKUP($B19,투자유니버스!$A:$H,5,0)</f>
        <v>대체</v>
      </c>
      <c r="E19" s="42">
        <f>VLOOKUP($B19,투자유니버스!$A:$H,7,0)</f>
        <v>3</v>
      </c>
      <c r="F19" s="42" t="str">
        <f>VLOOKUP($B19,투자유니버스!$A:$H,8,0)</f>
        <v>N</v>
      </c>
      <c r="G19" s="46">
        <v>0.02</v>
      </c>
      <c r="H19" s="39" t="str">
        <f>IF(A19="","",IF(OR(B19="",B19="합계",C19="합계"),"",IF(COUNTIF(투자유니버스!A:A,B19)&gt;0,"O","X")))</f>
        <v>O</v>
      </c>
      <c r="I19" s="37" t="s">
        <v>232</v>
      </c>
    </row>
    <row r="20" spans="1:9" ht="17">
      <c r="A20" s="3">
        <v>44349</v>
      </c>
      <c r="B20" s="6" t="str">
        <f>VLOOKUP($I:$I,투자유니버스!$J:$K,2,0)</f>
        <v>KR7292150000</v>
      </c>
      <c r="C20" s="42" t="str">
        <f>VLOOKUP($B20,투자유니버스!$A:$H,2,0)</f>
        <v>TIGER TOP10</v>
      </c>
      <c r="D20" s="42" t="str">
        <f>VLOOKUP($B20,투자유니버스!$A:$H,5,0)</f>
        <v>주식</v>
      </c>
      <c r="E20" s="42">
        <f>VLOOKUP($B20,투자유니버스!$A:$H,7,0)</f>
        <v>4</v>
      </c>
      <c r="F20" s="42" t="str">
        <f>VLOOKUP($B20,투자유니버스!$A:$H,8,0)</f>
        <v>Y</v>
      </c>
      <c r="G20" s="46">
        <v>1.8304999999999998E-2</v>
      </c>
      <c r="H20" s="39" t="str">
        <f>IF(A20="","",IF(OR(B20="",B20="합계",C20="합계"),"",IF(COUNTIF(투자유니버스!A:A,B20)&gt;0,"O","X")))</f>
        <v>O</v>
      </c>
      <c r="I20" s="37" t="s">
        <v>233</v>
      </c>
    </row>
    <row r="21" spans="1:9" ht="17">
      <c r="A21" s="3">
        <v>44349</v>
      </c>
      <c r="B21" s="6" t="s">
        <v>303</v>
      </c>
      <c r="C21" s="42"/>
      <c r="D21" s="42"/>
      <c r="E21" s="42"/>
      <c r="F21" s="42"/>
      <c r="G21" s="46">
        <f>SUM(G12:G20)</f>
        <v>1</v>
      </c>
      <c r="H21" s="39" t="str">
        <f>IF(A21="","",IF(OR(B21="",B21="합계",C21="합계"),"",IF(COUNTIF(투자유니버스!A:A,B21)&gt;0,"O","X")))</f>
        <v/>
      </c>
      <c r="I21" s="37"/>
    </row>
    <row r="22" spans="1:9" s="27" customFormat="1">
      <c r="C22" s="25"/>
      <c r="D22" s="25"/>
      <c r="E22" s="25"/>
      <c r="G22" s="29"/>
      <c r="H22" s="14" t="str">
        <f>IF(A22="","",IF(OR(B22="",B22="합계",C22="합계"),"",IF(COUNTIF(투자유니버스!A:A,B22)&gt;0,"O","X")))</f>
        <v/>
      </c>
    </row>
    <row r="23" spans="1:9" s="27" customFormat="1">
      <c r="A23" s="5"/>
      <c r="B23" s="5"/>
      <c r="C23" s="8"/>
      <c r="D23" s="8"/>
      <c r="E23" s="8"/>
      <c r="F23" s="5"/>
      <c r="G23" s="29"/>
    </row>
    <row r="24" spans="1:9" s="27" customFormat="1">
      <c r="A24" s="5"/>
      <c r="B24" s="5"/>
      <c r="C24" s="8"/>
      <c r="D24" s="8"/>
      <c r="E24" s="8"/>
      <c r="F24" s="5"/>
      <c r="G24" s="29"/>
    </row>
    <row r="25" spans="1:9" s="27" customFormat="1">
      <c r="A25" s="5"/>
      <c r="B25" s="5"/>
      <c r="C25" s="8"/>
      <c r="D25" s="8"/>
      <c r="E25" s="8"/>
      <c r="F25" s="5"/>
      <c r="G25" s="29"/>
    </row>
    <row r="26" spans="1:9" s="27" customFormat="1">
      <c r="A26" s="5"/>
      <c r="B26" s="5"/>
      <c r="C26" s="8"/>
      <c r="D26" s="8"/>
      <c r="E26" s="8"/>
      <c r="F26" s="5"/>
      <c r="G26" s="29"/>
    </row>
    <row r="27" spans="1:9" s="27" customFormat="1">
      <c r="A27" s="5"/>
      <c r="B27" s="5"/>
      <c r="C27" s="8"/>
      <c r="D27" s="8"/>
      <c r="E27" s="8"/>
      <c r="F27" s="5"/>
      <c r="G27" s="29"/>
    </row>
    <row r="28" spans="1:9" s="27" customFormat="1">
      <c r="A28" s="5"/>
      <c r="B28" s="5"/>
      <c r="C28" s="8"/>
      <c r="D28" s="8"/>
      <c r="E28" s="8"/>
      <c r="F28" s="5"/>
      <c r="G28" s="29"/>
    </row>
    <row r="29" spans="1:9" s="27" customFormat="1">
      <c r="A29" s="5"/>
      <c r="B29" s="5"/>
      <c r="C29" s="8"/>
      <c r="D29" s="8"/>
      <c r="E29" s="8"/>
      <c r="F29" s="5"/>
      <c r="G29" s="29"/>
    </row>
  </sheetData>
  <phoneticPr fontId="1" type="noConversion"/>
  <dataValidations disablePrompts="1" count="1">
    <dataValidation type="list" allowBlank="1" showInputMessage="1" showErrorMessage="1" sqref="E200:E1048576" xr:uid="{00000000-0002-0000-0400-000000000000}">
      <formula1>"Y,N"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N43"/>
  <sheetViews>
    <sheetView zoomScale="90" zoomScaleNormal="90" workbookViewId="0">
      <pane ySplit="4" topLeftCell="A5" activePane="bottomLeft" state="frozen"/>
      <selection activeCell="H38" sqref="H31:H38"/>
      <selection pane="bottomLeft" activeCell="J13" sqref="J13"/>
    </sheetView>
  </sheetViews>
  <sheetFormatPr baseColWidth="10" defaultColWidth="9" defaultRowHeight="15"/>
  <cols>
    <col min="1" max="1" width="14" style="5" customWidth="1"/>
    <col min="2" max="2" width="15.1640625" style="5" customWidth="1"/>
    <col min="3" max="3" width="15.33203125" style="73" customWidth="1"/>
    <col min="4" max="4" width="19" style="5" customWidth="1"/>
    <col min="5" max="5" width="44.1640625" style="8" customWidth="1"/>
    <col min="6" max="6" width="15.1640625" style="8" bestFit="1" customWidth="1"/>
    <col min="7" max="7" width="11.6640625" style="5" customWidth="1"/>
    <col min="8" max="8" width="12.6640625" style="8" customWidth="1"/>
    <col min="9" max="12" width="12.1640625" style="30" customWidth="1"/>
    <col min="13" max="13" width="67.6640625" style="8" customWidth="1"/>
    <col min="14" max="14" width="10.83203125" style="5" bestFit="1" customWidth="1"/>
    <col min="15" max="16384" width="9" style="5"/>
  </cols>
  <sheetData>
    <row r="1" spans="1:14" ht="36">
      <c r="A1" s="55" t="s">
        <v>9</v>
      </c>
      <c r="B1" s="56" t="s">
        <v>221</v>
      </c>
      <c r="C1" s="71" t="s">
        <v>13</v>
      </c>
      <c r="D1" s="55" t="s">
        <v>18</v>
      </c>
    </row>
    <row r="2" spans="1:14">
      <c r="A2" s="9" t="s">
        <v>48</v>
      </c>
      <c r="B2" s="9" t="s">
        <v>116</v>
      </c>
      <c r="C2" s="72">
        <v>8110739301</v>
      </c>
      <c r="D2" s="28">
        <v>700000</v>
      </c>
    </row>
    <row r="3" spans="1:14" ht="6" customHeight="1"/>
    <row r="4" spans="1:14" s="8" customFormat="1">
      <c r="A4" s="53" t="s">
        <v>20</v>
      </c>
      <c r="B4" s="82" t="s">
        <v>21</v>
      </c>
      <c r="C4" s="84" t="s">
        <v>22</v>
      </c>
      <c r="D4" s="85" t="s">
        <v>10</v>
      </c>
      <c r="E4" s="86" t="s">
        <v>72</v>
      </c>
      <c r="F4" s="86" t="s">
        <v>76</v>
      </c>
      <c r="G4" s="85" t="s">
        <v>4</v>
      </c>
      <c r="H4" s="85" t="s">
        <v>5</v>
      </c>
      <c r="I4" s="86" t="s">
        <v>77</v>
      </c>
      <c r="J4" s="86" t="s">
        <v>78</v>
      </c>
      <c r="K4" s="86" t="s">
        <v>79</v>
      </c>
      <c r="L4" s="86" t="s">
        <v>107</v>
      </c>
      <c r="M4" s="85" t="s">
        <v>58</v>
      </c>
    </row>
    <row r="5" spans="1:14" s="1" customFormat="1" ht="17">
      <c r="A5" s="3">
        <v>44319</v>
      </c>
      <c r="B5" s="83">
        <v>44319</v>
      </c>
      <c r="C5" s="70" t="s">
        <v>31</v>
      </c>
      <c r="D5" s="22" t="s">
        <v>120</v>
      </c>
      <c r="E5" s="42" t="str">
        <f>VLOOKUP($D5,투자유니버스!$A:$H,2,0)</f>
        <v>KODEX 200</v>
      </c>
      <c r="F5" s="42" t="str">
        <f>VLOOKUP($D5,투자유니버스!$A:$H,5,0)</f>
        <v>주식</v>
      </c>
      <c r="G5" s="48">
        <v>1</v>
      </c>
      <c r="H5" s="77">
        <v>42025</v>
      </c>
      <c r="I5" s="46">
        <f t="shared" ref="I5:I14" si="0">H5/SUMIF(B:B,B5,H:H)</f>
        <v>6.0327007550745028E-2</v>
      </c>
      <c r="J5" s="46">
        <f>SUMIFS('MP내역(안정)'!G:G,'MP내역(안정)'!A:A,A5,'MP내역(안정)'!B:B,D5)</f>
        <v>4.4228999999999997E-2</v>
      </c>
      <c r="K5" s="46">
        <f>ABS(I5-J5)</f>
        <v>1.609800755074503E-2</v>
      </c>
      <c r="L5" s="70">
        <f>IF(RIGHT(C5,2)="매수",IF(I5&lt;J5,INT((SUMIF(B:B,B5,H:H)*0.95*K5)/SUMIFS(전체매매내역!I:I,전체매매내역!A:A,B5,전체매매내역!D:D,$C$2,전체매매내역!F:F,D5)),0),0)</f>
        <v>0</v>
      </c>
      <c r="M5" s="42" t="s">
        <v>272</v>
      </c>
      <c r="N5" s="80"/>
    </row>
    <row r="6" spans="1:14" s="1" customFormat="1" ht="17">
      <c r="A6" s="3">
        <v>44319</v>
      </c>
      <c r="B6" s="83">
        <v>44319</v>
      </c>
      <c r="C6" s="70" t="s">
        <v>31</v>
      </c>
      <c r="D6" s="22" t="s">
        <v>121</v>
      </c>
      <c r="E6" s="42" t="str">
        <f>VLOOKUP($D6,투자유니버스!$A:$H,2,0)</f>
        <v>KODEX 국고채3년</v>
      </c>
      <c r="F6" s="42" t="str">
        <f>VLOOKUP($D6,투자유니버스!$A:$H,5,0)</f>
        <v>저위험채권</v>
      </c>
      <c r="G6" s="48">
        <v>2</v>
      </c>
      <c r="H6" s="77">
        <v>116080</v>
      </c>
      <c r="I6" s="46">
        <f t="shared" si="0"/>
        <v>0.16663317160001148</v>
      </c>
      <c r="J6" s="46">
        <f>SUMIFS('MP내역(안정)'!G:G,'MP내역(안정)'!A:A,A6,'MP내역(안정)'!B:B,D6)</f>
        <v>0.24</v>
      </c>
      <c r="K6" s="46">
        <f t="shared" ref="K6:K14" si="1">ABS(I6-J6)</f>
        <v>7.336682839998851E-2</v>
      </c>
      <c r="L6" s="70">
        <f>IF(RIGHT(C6,2)="매수",IF(I6&lt;J6,INT((SUMIF(B:B,B6,H:H)*0.95*K6)/SUMIFS(전체매매내역!I:I,전체매매내역!A:A,B6,전체매매내역!D:D,$C$2,전체매매내역!F:F,D6)),0),0)</f>
        <v>0</v>
      </c>
      <c r="M6" s="42" t="s">
        <v>273</v>
      </c>
      <c r="N6" s="80"/>
    </row>
    <row r="7" spans="1:14" s="1" customFormat="1" ht="17">
      <c r="A7" s="3">
        <v>44319</v>
      </c>
      <c r="B7" s="83">
        <v>44319</v>
      </c>
      <c r="C7" s="70" t="s">
        <v>31</v>
      </c>
      <c r="D7" s="22" t="s">
        <v>122</v>
      </c>
      <c r="E7" s="42" t="str">
        <f>VLOOKUP($D7,투자유니버스!$A:$H,2,0)</f>
        <v>KOSEF 통안채1년</v>
      </c>
      <c r="F7" s="42" t="str">
        <f>VLOOKUP($D7,투자유니버스!$A:$H,5,0)</f>
        <v>저위험채권</v>
      </c>
      <c r="G7" s="48">
        <v>2</v>
      </c>
      <c r="H7" s="77">
        <v>202790</v>
      </c>
      <c r="I7" s="46">
        <f t="shared" si="0"/>
        <v>0.29110562430019238</v>
      </c>
      <c r="J7" s="46">
        <f>SUMIFS('MP내역(안정)'!G:G,'MP내역(안정)'!A:A,A7,'MP내역(안정)'!B:B,D7)</f>
        <v>0.24</v>
      </c>
      <c r="K7" s="46">
        <f t="shared" si="1"/>
        <v>5.1105624300192387E-2</v>
      </c>
      <c r="L7" s="70">
        <f>IF(RIGHT(C7,2)="매수",IF(I7&lt;J7,INT((SUMIF(B:B,B7,H:H)*0.95*K7)/SUMIFS(전체매매내역!I:I,전체매매내역!A:A,B7,전체매매내역!D:D,$C$2,전체매매내역!F:F,D7)),0),0)</f>
        <v>0</v>
      </c>
      <c r="M7" s="42" t="s">
        <v>273</v>
      </c>
      <c r="N7" s="80"/>
    </row>
    <row r="8" spans="1:14" s="1" customFormat="1" ht="17">
      <c r="A8" s="3">
        <v>44319</v>
      </c>
      <c r="B8" s="83">
        <v>44319</v>
      </c>
      <c r="C8" s="70" t="s">
        <v>31</v>
      </c>
      <c r="D8" s="22" t="s">
        <v>123</v>
      </c>
      <c r="E8" s="42" t="str">
        <f>VLOOKUP($D8,투자유니버스!$A:$H,2,0)</f>
        <v>KOSEF 단기자금</v>
      </c>
      <c r="F8" s="42" t="str">
        <f>VLOOKUP($D8,투자유니버스!$A:$H,5,0)</f>
        <v>저위험채권</v>
      </c>
      <c r="G8" s="48">
        <v>2</v>
      </c>
      <c r="H8" s="77">
        <v>202180</v>
      </c>
      <c r="I8" s="46">
        <f t="shared" si="0"/>
        <v>0.29022996755763542</v>
      </c>
      <c r="J8" s="46">
        <f>SUMIFS('MP내역(안정)'!G:G,'MP내역(안정)'!A:A,A8,'MP내역(안정)'!B:B,D8)</f>
        <v>0.24</v>
      </c>
      <c r="K8" s="46">
        <f t="shared" si="1"/>
        <v>5.0229967557635424E-2</v>
      </c>
      <c r="L8" s="70">
        <f>IF(RIGHT(C8,2)="매수",IF(I8&lt;J8,INT((SUMIF(B:B,B8,H:H)*0.95*K8)/SUMIFS(전체매매내역!I:I,전체매매내역!A:A,B8,전체매매내역!D:D,$C$2,전체매매내역!F:F,D8)),0),0)</f>
        <v>0</v>
      </c>
      <c r="M8" s="42" t="s">
        <v>273</v>
      </c>
      <c r="N8" s="80"/>
    </row>
    <row r="9" spans="1:14" s="1" customFormat="1" ht="17">
      <c r="A9" s="3">
        <v>44319</v>
      </c>
      <c r="B9" s="83">
        <v>44319</v>
      </c>
      <c r="C9" s="70" t="s">
        <v>31</v>
      </c>
      <c r="D9" s="22" t="s">
        <v>124</v>
      </c>
      <c r="E9" s="42" t="str">
        <f>VLOOKUP($D9,투자유니버스!$A:$H,2,0)</f>
        <v>KBSTAR 단기통안채</v>
      </c>
      <c r="F9" s="42" t="str">
        <f>VLOOKUP($D9,투자유니버스!$A:$H,5,0)</f>
        <v>저위험채권</v>
      </c>
      <c r="G9" s="48">
        <v>1</v>
      </c>
      <c r="H9" s="77">
        <v>104430</v>
      </c>
      <c r="I9" s="46">
        <f t="shared" si="0"/>
        <v>0.149909563320031</v>
      </c>
      <c r="J9" s="46">
        <f>SUMIFS('MP내역(안정)'!G:G,'MP내역(안정)'!A:A,A9,'MP내역(안정)'!B:B,D9)</f>
        <v>0.127217</v>
      </c>
      <c r="K9" s="46">
        <f t="shared" si="1"/>
        <v>2.2692563320031001E-2</v>
      </c>
      <c r="L9" s="70">
        <f>IF(RIGHT(C9,2)="매수",IF(I9&lt;J9,INT((SUMIF(B:B,B9,H:H)*0.95*K9)/SUMIFS(전체매매내역!I:I,전체매매내역!A:A,B9,전체매매내역!D:D,$C$2,전체매매내역!F:F,D9)),0),0)</f>
        <v>0</v>
      </c>
      <c r="M9" s="42" t="s">
        <v>272</v>
      </c>
      <c r="N9" s="80"/>
    </row>
    <row r="10" spans="1:14" s="1" customFormat="1" ht="17">
      <c r="A10" s="3">
        <v>44319</v>
      </c>
      <c r="B10" s="83">
        <v>44319</v>
      </c>
      <c r="C10" s="70" t="s">
        <v>31</v>
      </c>
      <c r="D10" s="22" t="s">
        <v>125</v>
      </c>
      <c r="E10" s="42" t="str">
        <f>VLOOKUP($D10,투자유니버스!$A:$H,2,0)</f>
        <v>KODEX 선진국MSCI World</v>
      </c>
      <c r="F10" s="42" t="str">
        <f>VLOOKUP($D10,투자유니버스!$A:$H,5,0)</f>
        <v>주식</v>
      </c>
      <c r="G10" s="48">
        <v>1</v>
      </c>
      <c r="H10" s="77">
        <v>18500</v>
      </c>
      <c r="I10" s="46">
        <f t="shared" si="0"/>
        <v>2.6556802848037669E-2</v>
      </c>
      <c r="J10" s="46">
        <f>SUMIFS('MP내역(안정)'!G:G,'MP내역(안정)'!A:A,A10,'MP내역(안정)'!B:B,D10)</f>
        <v>3.7465999999999999E-2</v>
      </c>
      <c r="K10" s="46">
        <f t="shared" si="1"/>
        <v>1.0909197151962331E-2</v>
      </c>
      <c r="L10" s="70">
        <f>IF(RIGHT(C10,2)="매수",IF(I10&lt;J10,INT((SUMIF(B:B,B10,H:H)*0.95*K10)/SUMIFS(전체매매내역!I:I,전체매매내역!A:A,B10,전체매매내역!D:D,$C$2,전체매매내역!F:F,D10)),0),0)</f>
        <v>0</v>
      </c>
      <c r="M10" s="42"/>
      <c r="N10" s="80"/>
    </row>
    <row r="11" spans="1:14" s="1" customFormat="1" ht="17">
      <c r="A11" s="3">
        <v>44319</v>
      </c>
      <c r="B11" s="83">
        <v>44319</v>
      </c>
      <c r="C11" s="70" t="s">
        <v>31</v>
      </c>
      <c r="D11" s="6" t="s">
        <v>126</v>
      </c>
      <c r="E11" s="42" t="str">
        <f>VLOOKUP($D11,투자유니버스!$A:$H,2,0)</f>
        <v>KODEX 배당성장채권혼합</v>
      </c>
      <c r="F11" s="42" t="str">
        <f>VLOOKUP($D11,투자유니버스!$A:$H,5,0)</f>
        <v>대체</v>
      </c>
      <c r="G11" s="48">
        <v>0</v>
      </c>
      <c r="H11" s="49">
        <v>0</v>
      </c>
      <c r="I11" s="46">
        <f t="shared" si="0"/>
        <v>0</v>
      </c>
      <c r="J11" s="46">
        <f>SUMIFS('MP내역(안정)'!G:G,'MP내역(안정)'!A:A,A11,'MP내역(안정)'!B:B,D11)</f>
        <v>0.02</v>
      </c>
      <c r="K11" s="46">
        <f t="shared" si="1"/>
        <v>0.02</v>
      </c>
      <c r="L11" s="70" t="e">
        <f>IF(RIGHT(C11,2)="매수",IF(I11&lt;J11,INT((SUMIF(B:B,B11,H:H)*0.95*K11)/SUMIFS(전체매매내역!I:I,전체매매내역!A:A,B11,전체매매내역!D:D,$C$2,전체매매내역!F:F,D11)),0),0)</f>
        <v>#DIV/0!</v>
      </c>
      <c r="M11" s="81" t="s">
        <v>287</v>
      </c>
      <c r="N11" s="80"/>
    </row>
    <row r="12" spans="1:14" s="1" customFormat="1" ht="17">
      <c r="A12" s="3">
        <v>44319</v>
      </c>
      <c r="B12" s="83">
        <v>44319</v>
      </c>
      <c r="C12" s="70" t="s">
        <v>31</v>
      </c>
      <c r="D12" s="6" t="s">
        <v>298</v>
      </c>
      <c r="E12" s="42" t="str">
        <f>VLOOKUP($D12,투자유니버스!$A:$H,2,0)</f>
        <v>KODEX 종합채권(AA-이상)액티브</v>
      </c>
      <c r="F12" s="42" t="str">
        <f>VLOOKUP($D12,투자유니버스!$A:$H,5,0)</f>
        <v>채권</v>
      </c>
      <c r="G12" s="48">
        <v>0</v>
      </c>
      <c r="H12" s="49">
        <v>0</v>
      </c>
      <c r="I12" s="46">
        <f t="shared" si="0"/>
        <v>0</v>
      </c>
      <c r="J12" s="46">
        <f>SUMIFS('MP내역(안정)'!G:G,'MP내역(안정)'!A:A,A12,'MP내역(안정)'!B:B,D12)</f>
        <v>3.2783E-2</v>
      </c>
      <c r="K12" s="46">
        <f t="shared" ref="K12:K13" si="2">ABS(I12-J12)</f>
        <v>3.2783E-2</v>
      </c>
      <c r="L12" s="70" t="e">
        <f>IF(RIGHT(C12,2)="매수",IF(I12&lt;J12,INT((SUMIF(B:B,B12,H:H)*0.95*K12)/SUMIFS(전체매매내역!I:I,전체매매내역!A:A,B12,전체매매내역!D:D,$C$2,전체매매내역!F:F,D12)),0),0)</f>
        <v>#DIV/0!</v>
      </c>
      <c r="M12" s="81" t="s">
        <v>287</v>
      </c>
      <c r="N12" s="80"/>
    </row>
    <row r="13" spans="1:14" s="1" customFormat="1" ht="17">
      <c r="A13" s="3">
        <v>44319</v>
      </c>
      <c r="B13" s="83">
        <v>44319</v>
      </c>
      <c r="C13" s="70" t="s">
        <v>31</v>
      </c>
      <c r="D13" s="6" t="s">
        <v>299</v>
      </c>
      <c r="E13" s="42" t="str">
        <f>VLOOKUP($D13,투자유니버스!$A:$H,2,0)</f>
        <v>TIGER TOP10</v>
      </c>
      <c r="F13" s="42" t="str">
        <f>VLOOKUP($D13,투자유니버스!$A:$H,5,0)</f>
        <v>주식</v>
      </c>
      <c r="G13" s="48">
        <v>0</v>
      </c>
      <c r="H13" s="49">
        <v>0</v>
      </c>
      <c r="I13" s="46">
        <f t="shared" si="0"/>
        <v>0</v>
      </c>
      <c r="J13" s="46">
        <f>SUMIFS('MP내역(안정)'!G:G,'MP내역(안정)'!A:A,A13,'MP내역(안정)'!B:B,D13)</f>
        <v>1.8304999999999998E-2</v>
      </c>
      <c r="K13" s="46">
        <f t="shared" si="2"/>
        <v>1.8304999999999998E-2</v>
      </c>
      <c r="L13" s="70" t="e">
        <f>IF(RIGHT(C13,2)="매수",IF(I13&lt;J13,INT((SUMIF(B:B,B13,H:H)*0.95*K13)/SUMIFS(전체매매내역!I:I,전체매매내역!A:A,B13,전체매매내역!D:D,$C$2,전체매매내역!F:F,D13)),0),0)</f>
        <v>#DIV/0!</v>
      </c>
      <c r="M13" s="81" t="s">
        <v>287</v>
      </c>
      <c r="N13" s="80"/>
    </row>
    <row r="14" spans="1:14" s="1" customFormat="1" ht="17">
      <c r="A14" s="3">
        <v>44319</v>
      </c>
      <c r="B14" s="3">
        <v>44319</v>
      </c>
      <c r="C14" s="70"/>
      <c r="D14" s="17" t="s">
        <v>57</v>
      </c>
      <c r="E14" s="42" t="str">
        <f>VLOOKUP($D14,투자유니버스!$A:$H,2,0)</f>
        <v>예수금</v>
      </c>
      <c r="F14" s="42" t="str">
        <f>VLOOKUP($D14,투자유니버스!$A:$H,5,0)</f>
        <v>현금</v>
      </c>
      <c r="G14" s="48"/>
      <c r="H14" s="49">
        <v>10615</v>
      </c>
      <c r="I14" s="46">
        <f t="shared" si="0"/>
        <v>1.5237862823347019E-2</v>
      </c>
      <c r="J14" s="46">
        <f>SUMIFS('MP내역(안정)'!G:G,'MP내역(안정)'!A:A,A14,'MP내역(안정)'!B:B,D14)</f>
        <v>0</v>
      </c>
      <c r="K14" s="46">
        <f t="shared" si="1"/>
        <v>1.5237862823347019E-2</v>
      </c>
      <c r="L14" s="70">
        <f>IF(RIGHT(C14,2)="매수",IF(I14&lt;J14,INT((SUMIF(B:B,B14,H:H)*0.95*K14)/SUMIFS(전체매매내역!I:I,전체매매내역!A:A,B14,전체매매내역!D:D,$C$2,전체매매내역!F:F,D14)),0),0)</f>
        <v>0</v>
      </c>
      <c r="M14" s="42"/>
    </row>
    <row r="15" spans="1:14" s="20" customFormat="1">
      <c r="A15" s="27"/>
      <c r="B15" s="27"/>
      <c r="C15" s="75"/>
      <c r="E15" s="21"/>
      <c r="F15" s="21"/>
      <c r="H15" s="21"/>
      <c r="I15" s="47"/>
      <c r="J15" s="47"/>
      <c r="K15" s="47"/>
      <c r="L15" s="47"/>
      <c r="M15" s="21"/>
    </row>
    <row r="16" spans="1:14" s="27" customFormat="1">
      <c r="C16" s="76"/>
      <c r="E16" s="25"/>
      <c r="F16" s="25"/>
      <c r="H16" s="25"/>
      <c r="I16" s="29"/>
      <c r="J16" s="29"/>
      <c r="K16" s="29"/>
      <c r="L16" s="29"/>
      <c r="M16" s="25"/>
    </row>
    <row r="17" spans="3:13" s="27" customFormat="1">
      <c r="C17" s="76"/>
      <c r="E17" s="25"/>
      <c r="F17" s="25"/>
      <c r="H17" s="25"/>
      <c r="I17" s="29"/>
      <c r="J17" s="29"/>
      <c r="K17" s="29"/>
      <c r="L17" s="29"/>
      <c r="M17" s="25"/>
    </row>
    <row r="18" spans="3:13" s="27" customFormat="1">
      <c r="C18" s="76"/>
      <c r="E18" s="25"/>
      <c r="F18" s="25"/>
      <c r="H18" s="25"/>
      <c r="I18" s="29"/>
      <c r="J18" s="29"/>
      <c r="K18" s="29"/>
      <c r="L18" s="29"/>
      <c r="M18" s="25"/>
    </row>
    <row r="19" spans="3:13" s="27" customFormat="1">
      <c r="C19" s="76"/>
      <c r="E19" s="25"/>
      <c r="F19" s="25"/>
      <c r="H19" s="25"/>
      <c r="I19" s="29"/>
      <c r="J19" s="29"/>
      <c r="K19" s="29"/>
      <c r="L19" s="29"/>
      <c r="M19" s="25"/>
    </row>
    <row r="20" spans="3:13" s="27" customFormat="1">
      <c r="C20" s="76"/>
      <c r="E20" s="25"/>
      <c r="F20" s="25"/>
      <c r="H20" s="25"/>
      <c r="I20" s="29"/>
      <c r="J20" s="29"/>
      <c r="K20" s="29"/>
      <c r="L20" s="29"/>
      <c r="M20" s="25"/>
    </row>
    <row r="21" spans="3:13" s="27" customFormat="1">
      <c r="C21" s="76"/>
      <c r="E21" s="25"/>
      <c r="F21" s="25"/>
      <c r="H21" s="25"/>
      <c r="I21" s="29"/>
      <c r="J21" s="29"/>
      <c r="K21" s="29"/>
      <c r="L21" s="29"/>
      <c r="M21" s="25"/>
    </row>
    <row r="22" spans="3:13" s="27" customFormat="1">
      <c r="C22" s="76"/>
      <c r="E22" s="25"/>
      <c r="F22" s="25"/>
      <c r="H22" s="25"/>
      <c r="I22" s="29"/>
      <c r="J22" s="29"/>
      <c r="K22" s="29"/>
      <c r="L22" s="29"/>
      <c r="M22" s="25"/>
    </row>
    <row r="23" spans="3:13" s="27" customFormat="1">
      <c r="C23" s="76"/>
      <c r="E23" s="25"/>
      <c r="F23" s="25"/>
      <c r="H23" s="25"/>
      <c r="I23" s="29"/>
      <c r="J23" s="29"/>
      <c r="K23" s="29"/>
      <c r="L23" s="29"/>
      <c r="M23" s="25"/>
    </row>
    <row r="24" spans="3:13" s="27" customFormat="1">
      <c r="C24" s="76"/>
      <c r="E24" s="25"/>
      <c r="F24" s="25"/>
      <c r="H24" s="25"/>
      <c r="I24" s="29"/>
      <c r="J24" s="29"/>
      <c r="K24" s="29"/>
      <c r="L24" s="29"/>
      <c r="M24" s="25"/>
    </row>
    <row r="25" spans="3:13" s="27" customFormat="1">
      <c r="C25" s="76"/>
      <c r="E25" s="25"/>
      <c r="F25" s="25"/>
      <c r="H25" s="25"/>
      <c r="I25" s="29"/>
      <c r="J25" s="29"/>
      <c r="K25" s="29"/>
      <c r="L25" s="29"/>
      <c r="M25" s="25"/>
    </row>
    <row r="26" spans="3:13" s="27" customFormat="1">
      <c r="C26" s="76"/>
      <c r="E26" s="25"/>
      <c r="F26" s="25"/>
      <c r="H26" s="25"/>
      <c r="I26" s="29"/>
      <c r="J26" s="29"/>
      <c r="K26" s="29"/>
      <c r="L26" s="29"/>
      <c r="M26" s="25"/>
    </row>
    <row r="27" spans="3:13" s="27" customFormat="1">
      <c r="C27" s="76"/>
      <c r="E27" s="25"/>
      <c r="F27" s="25"/>
      <c r="H27" s="25"/>
      <c r="I27" s="29"/>
      <c r="J27" s="29"/>
      <c r="K27" s="29"/>
      <c r="L27" s="29"/>
      <c r="M27" s="25"/>
    </row>
    <row r="28" spans="3:13" s="27" customFormat="1">
      <c r="C28" s="76"/>
      <c r="E28" s="25"/>
      <c r="F28" s="25"/>
      <c r="H28" s="25"/>
      <c r="I28" s="29"/>
      <c r="J28" s="29"/>
      <c r="K28" s="29"/>
      <c r="L28" s="29"/>
      <c r="M28" s="25"/>
    </row>
    <row r="29" spans="3:13" s="27" customFormat="1">
      <c r="C29" s="76"/>
      <c r="E29" s="25"/>
      <c r="F29" s="25"/>
      <c r="H29" s="25"/>
      <c r="I29" s="29"/>
      <c r="J29" s="29"/>
      <c r="K29" s="29"/>
      <c r="L29" s="29"/>
      <c r="M29" s="25"/>
    </row>
    <row r="30" spans="3:13" s="27" customFormat="1">
      <c r="C30" s="76"/>
      <c r="E30" s="25"/>
      <c r="F30" s="25"/>
      <c r="H30" s="25"/>
      <c r="I30" s="29"/>
      <c r="J30" s="29"/>
      <c r="K30" s="29"/>
      <c r="L30" s="29"/>
      <c r="M30" s="25"/>
    </row>
    <row r="31" spans="3:13" s="27" customFormat="1">
      <c r="C31" s="76"/>
      <c r="E31" s="25"/>
      <c r="F31" s="25"/>
      <c r="H31" s="25"/>
      <c r="I31" s="29"/>
      <c r="J31" s="29"/>
      <c r="K31" s="29"/>
      <c r="L31" s="29"/>
      <c r="M31" s="25"/>
    </row>
    <row r="32" spans="3:13" s="27" customFormat="1">
      <c r="C32" s="76"/>
      <c r="E32" s="25"/>
      <c r="F32" s="25"/>
      <c r="H32" s="25"/>
      <c r="I32" s="29"/>
      <c r="J32" s="29"/>
      <c r="K32" s="29"/>
      <c r="L32" s="29"/>
      <c r="M32" s="25"/>
    </row>
    <row r="33" spans="3:13" s="27" customFormat="1">
      <c r="C33" s="76"/>
      <c r="E33" s="25"/>
      <c r="F33" s="25"/>
      <c r="H33" s="25"/>
      <c r="I33" s="29"/>
      <c r="J33" s="29"/>
      <c r="K33" s="29"/>
      <c r="L33" s="29"/>
      <c r="M33" s="25"/>
    </row>
    <row r="34" spans="3:13" s="27" customFormat="1">
      <c r="C34" s="76"/>
      <c r="E34" s="25"/>
      <c r="F34" s="25"/>
      <c r="H34" s="25"/>
      <c r="I34" s="29"/>
      <c r="J34" s="29"/>
      <c r="K34" s="29"/>
      <c r="L34" s="29"/>
      <c r="M34" s="25"/>
    </row>
    <row r="35" spans="3:13" s="27" customFormat="1">
      <c r="C35" s="76"/>
      <c r="E35" s="25"/>
      <c r="F35" s="25"/>
      <c r="H35" s="25"/>
      <c r="I35" s="29"/>
      <c r="J35" s="29"/>
      <c r="K35" s="29"/>
      <c r="L35" s="29"/>
      <c r="M35" s="25"/>
    </row>
    <row r="36" spans="3:13" s="27" customFormat="1">
      <c r="C36" s="76"/>
      <c r="E36" s="25"/>
      <c r="F36" s="25"/>
      <c r="H36" s="25"/>
      <c r="I36" s="29"/>
      <c r="J36" s="29"/>
      <c r="K36" s="29"/>
      <c r="L36" s="29"/>
      <c r="M36" s="25"/>
    </row>
    <row r="37" spans="3:13" s="27" customFormat="1">
      <c r="C37" s="76"/>
      <c r="E37" s="25"/>
      <c r="F37" s="25"/>
      <c r="H37" s="25"/>
      <c r="I37" s="29"/>
      <c r="J37" s="29"/>
      <c r="K37" s="29"/>
      <c r="L37" s="29"/>
      <c r="M37" s="25"/>
    </row>
    <row r="38" spans="3:13" s="27" customFormat="1">
      <c r="C38" s="76"/>
      <c r="E38" s="25"/>
      <c r="F38" s="25"/>
      <c r="H38" s="25"/>
      <c r="I38" s="29"/>
      <c r="J38" s="29"/>
      <c r="K38" s="29"/>
      <c r="L38" s="29"/>
      <c r="M38" s="25"/>
    </row>
    <row r="39" spans="3:13" s="27" customFormat="1">
      <c r="C39" s="76"/>
      <c r="E39" s="25"/>
      <c r="F39" s="25"/>
      <c r="H39" s="25"/>
      <c r="I39" s="29"/>
      <c r="J39" s="29"/>
      <c r="K39" s="29"/>
      <c r="L39" s="29"/>
      <c r="M39" s="25"/>
    </row>
    <row r="40" spans="3:13" s="27" customFormat="1">
      <c r="C40" s="76"/>
      <c r="E40" s="25"/>
      <c r="F40" s="25"/>
      <c r="H40" s="25"/>
      <c r="I40" s="29"/>
      <c r="J40" s="29"/>
      <c r="K40" s="29"/>
      <c r="L40" s="29"/>
      <c r="M40" s="25"/>
    </row>
    <row r="41" spans="3:13" s="27" customFormat="1">
      <c r="C41" s="76"/>
      <c r="E41" s="25"/>
      <c r="F41" s="25"/>
      <c r="H41" s="25"/>
      <c r="I41" s="29"/>
      <c r="J41" s="29"/>
      <c r="K41" s="29"/>
      <c r="L41" s="29"/>
      <c r="M41" s="25"/>
    </row>
    <row r="42" spans="3:13" s="27" customFormat="1">
      <c r="C42" s="76"/>
      <c r="E42" s="25"/>
      <c r="F42" s="25"/>
      <c r="H42" s="25"/>
      <c r="I42" s="29"/>
      <c r="J42" s="29"/>
      <c r="K42" s="29"/>
      <c r="L42" s="29"/>
      <c r="M42" s="25"/>
    </row>
    <row r="43" spans="3:13" s="27" customFormat="1">
      <c r="C43" s="76"/>
      <c r="E43" s="25"/>
      <c r="F43" s="25"/>
      <c r="H43" s="25"/>
      <c r="I43" s="29"/>
      <c r="J43" s="29"/>
      <c r="K43" s="29"/>
      <c r="L43" s="29"/>
      <c r="M43" s="25"/>
    </row>
  </sheetData>
  <phoneticPr fontId="1" type="noConversion"/>
  <dataValidations count="1">
    <dataValidation type="list" allowBlank="1" showInputMessage="1" showErrorMessage="1" sqref="C5:C1048576" xr:uid="{00000000-0002-0000-0500-000000000000}">
      <formula1>"신규매수,추가매수,일부매도,전량매도"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M42"/>
  <sheetViews>
    <sheetView zoomScale="90" zoomScaleNormal="90" workbookViewId="0">
      <pane ySplit="4" topLeftCell="A5" activePane="bottomLeft" state="frozen"/>
      <selection activeCell="H38" sqref="H31:H38"/>
      <selection pane="bottomLeft" activeCell="J5" sqref="J5"/>
    </sheetView>
  </sheetViews>
  <sheetFormatPr baseColWidth="10" defaultColWidth="9" defaultRowHeight="15"/>
  <cols>
    <col min="1" max="1" width="14" style="5" customWidth="1"/>
    <col min="2" max="2" width="15.1640625" style="5" customWidth="1"/>
    <col min="3" max="3" width="15.33203125" style="73" customWidth="1"/>
    <col min="4" max="4" width="19" style="5" customWidth="1"/>
    <col min="5" max="5" width="44.1640625" style="8" customWidth="1"/>
    <col min="6" max="6" width="15.1640625" style="8" bestFit="1" customWidth="1"/>
    <col min="7" max="7" width="11.6640625" style="5" customWidth="1"/>
    <col min="8" max="8" width="12.6640625" style="8" customWidth="1"/>
    <col min="9" max="12" width="12.1640625" style="30" customWidth="1"/>
    <col min="13" max="13" width="60.6640625" style="8" customWidth="1"/>
    <col min="14" max="14" width="10.83203125" style="5" bestFit="1" customWidth="1"/>
    <col min="15" max="16384" width="9" style="5"/>
  </cols>
  <sheetData>
    <row r="1" spans="1:13" ht="36">
      <c r="A1" s="55" t="s">
        <v>9</v>
      </c>
      <c r="B1" s="56" t="s">
        <v>221</v>
      </c>
      <c r="C1" s="71" t="s">
        <v>13</v>
      </c>
      <c r="D1" s="55" t="s">
        <v>18</v>
      </c>
    </row>
    <row r="2" spans="1:13">
      <c r="A2" s="9" t="s">
        <v>48</v>
      </c>
      <c r="B2" s="9" t="s">
        <v>116</v>
      </c>
      <c r="C2" s="72">
        <v>8110740601</v>
      </c>
      <c r="D2" s="28">
        <v>1000000</v>
      </c>
    </row>
    <row r="3" spans="1:13" ht="6" customHeight="1"/>
    <row r="4" spans="1:13" s="8" customFormat="1">
      <c r="A4" s="53" t="s">
        <v>80</v>
      </c>
      <c r="B4" s="54" t="s">
        <v>21</v>
      </c>
      <c r="C4" s="74" t="s">
        <v>22</v>
      </c>
      <c r="D4" s="54" t="s">
        <v>10</v>
      </c>
      <c r="E4" s="68" t="s">
        <v>8</v>
      </c>
      <c r="F4" s="68" t="s">
        <v>24</v>
      </c>
      <c r="G4" s="54" t="s">
        <v>81</v>
      </c>
      <c r="H4" s="54" t="s">
        <v>5</v>
      </c>
      <c r="I4" s="68" t="s">
        <v>55</v>
      </c>
      <c r="J4" s="69" t="s">
        <v>56</v>
      </c>
      <c r="K4" s="69" t="s">
        <v>82</v>
      </c>
      <c r="L4" s="69" t="s">
        <v>107</v>
      </c>
      <c r="M4" s="54" t="s">
        <v>6</v>
      </c>
    </row>
    <row r="5" spans="1:13" s="1" customFormat="1" ht="17">
      <c r="A5" s="3">
        <v>44319</v>
      </c>
      <c r="B5" s="3">
        <v>44319</v>
      </c>
      <c r="C5" s="70" t="s">
        <v>31</v>
      </c>
      <c r="D5" s="6" t="s">
        <v>120</v>
      </c>
      <c r="E5" s="42" t="str">
        <f>VLOOKUP($D5,투자유니버스!$A:$H,2,0)</f>
        <v>KODEX 200</v>
      </c>
      <c r="F5" s="42" t="str">
        <f>VLOOKUP($D5,투자유니버스!$A:$H,5,0)</f>
        <v>주식</v>
      </c>
      <c r="G5" s="48">
        <v>1</v>
      </c>
      <c r="H5" s="77">
        <v>42025</v>
      </c>
      <c r="I5" s="46">
        <f t="shared" ref="I5:I14" si="0">H5/SUMIF(B:B,B5,H:H)</f>
        <v>4.2226844315829667E-2</v>
      </c>
      <c r="J5" s="46">
        <f>SUMIFS('MP내역(안정)'!G:G,'MP내역(안정)'!A:A,A5,'MP내역(안정)'!B:B,D5)</f>
        <v>4.4228999999999997E-2</v>
      </c>
      <c r="K5" s="46">
        <f>ABS(I5-J5)</f>
        <v>2.00215568417033E-3</v>
      </c>
      <c r="L5" s="70">
        <f>IF(RIGHT(C5,2)="매수",IF(I5&lt;J5,INT((SUMIF(B:B,B5,H:H)*0.95*K5)/SUMIFS(전체매매내역!I:I,전체매매내역!A:A,B5,전체매매내역!D:D,$C$2,전체매매내역!F:F,D5)),0),0)</f>
        <v>0</v>
      </c>
      <c r="M5" s="42"/>
    </row>
    <row r="6" spans="1:13" s="1" customFormat="1" ht="17">
      <c r="A6" s="3">
        <v>44319</v>
      </c>
      <c r="B6" s="3">
        <v>44319</v>
      </c>
      <c r="C6" s="70" t="s">
        <v>31</v>
      </c>
      <c r="D6" s="6" t="s">
        <v>121</v>
      </c>
      <c r="E6" s="42" t="str">
        <f>VLOOKUP($D6,투자유니버스!$A:$H,2,0)</f>
        <v>KODEX 국고채3년</v>
      </c>
      <c r="F6" s="42" t="str">
        <f>VLOOKUP($D6,투자유니버스!$A:$H,5,0)</f>
        <v>저위험채권</v>
      </c>
      <c r="G6" s="48">
        <v>4</v>
      </c>
      <c r="H6" s="77">
        <v>232160</v>
      </c>
      <c r="I6" s="46">
        <f t="shared" si="0"/>
        <v>0.23327505476176122</v>
      </c>
      <c r="J6" s="46">
        <f>SUMIFS('MP내역(안정)'!G:G,'MP내역(안정)'!A:A,A6,'MP내역(안정)'!B:B,D6)</f>
        <v>0.24</v>
      </c>
      <c r="K6" s="46">
        <f t="shared" ref="K6:K14" si="1">ABS(I6-J6)</f>
        <v>6.724945238238772E-3</v>
      </c>
      <c r="L6" s="70">
        <f>IF(RIGHT(C6,2)="매수",IF(I6&lt;J6,INT((SUMIF(B:B,B6,H:H)*0.95*K6)/SUMIFS(전체매매내역!I:I,전체매매내역!A:A,B6,전체매매내역!D:D,$C$2,전체매매내역!F:F,D6)),0),0)</f>
        <v>0</v>
      </c>
      <c r="M6" s="42"/>
    </row>
    <row r="7" spans="1:13" s="1" customFormat="1" ht="17">
      <c r="A7" s="3">
        <v>44319</v>
      </c>
      <c r="B7" s="3">
        <v>44319</v>
      </c>
      <c r="C7" s="70" t="s">
        <v>31</v>
      </c>
      <c r="D7" s="6" t="s">
        <v>122</v>
      </c>
      <c r="E7" s="42" t="str">
        <f>VLOOKUP($D7,투자유니버스!$A:$H,2,0)</f>
        <v>KOSEF 통안채1년</v>
      </c>
      <c r="F7" s="42" t="str">
        <f>VLOOKUP($D7,투자유니버스!$A:$H,5,0)</f>
        <v>저위험채권</v>
      </c>
      <c r="G7" s="48">
        <v>2</v>
      </c>
      <c r="H7" s="77">
        <v>202790</v>
      </c>
      <c r="I7" s="46">
        <f t="shared" si="0"/>
        <v>0.2037639918811921</v>
      </c>
      <c r="J7" s="46">
        <f>SUMIFS('MP내역(안정)'!G:G,'MP내역(안정)'!A:A,A7,'MP내역(안정)'!B:B,D7)</f>
        <v>0.24</v>
      </c>
      <c r="K7" s="46">
        <f t="shared" si="1"/>
        <v>3.6236008118807894E-2</v>
      </c>
      <c r="L7" s="70">
        <f>IF(RIGHT(C7,2)="매수",IF(I7&lt;J7,INT((SUMIF(B:B,B7,H:H)*0.95*K7)/SUMIFS(전체매매내역!I:I,전체매매내역!A:A,B7,전체매매내역!D:D,$C$2,전체매매내역!F:F,D7)),0),0)</f>
        <v>0</v>
      </c>
      <c r="M7" s="42"/>
    </row>
    <row r="8" spans="1:13" s="1" customFormat="1" ht="17">
      <c r="A8" s="3">
        <v>44319</v>
      </c>
      <c r="B8" s="3">
        <v>44319</v>
      </c>
      <c r="C8" s="70" t="s">
        <v>31</v>
      </c>
      <c r="D8" s="6" t="s">
        <v>123</v>
      </c>
      <c r="E8" s="42" t="str">
        <f>VLOOKUP($D8,투자유니버스!$A:$H,2,0)</f>
        <v>KOSEF 단기자금</v>
      </c>
      <c r="F8" s="42" t="str">
        <f>VLOOKUP($D8,투자유니버스!$A:$H,5,0)</f>
        <v>저위험채권</v>
      </c>
      <c r="G8" s="48">
        <v>2</v>
      </c>
      <c r="H8" s="77">
        <v>202180</v>
      </c>
      <c r="I8" s="46">
        <f t="shared" si="0"/>
        <v>0.20315106207672676</v>
      </c>
      <c r="J8" s="46">
        <f>SUMIFS('MP내역(안정)'!G:G,'MP내역(안정)'!A:A,A8,'MP내역(안정)'!B:B,D8)</f>
        <v>0.24</v>
      </c>
      <c r="K8" s="46">
        <f t="shared" si="1"/>
        <v>3.6848937923273234E-2</v>
      </c>
      <c r="L8" s="70">
        <f>IF(RIGHT(C8,2)="매수",IF(I8&lt;J8,INT((SUMIF(B:B,B8,H:H)*0.95*K8)/SUMIFS(전체매매내역!I:I,전체매매내역!A:A,B8,전체매매내역!D:D,$C$2,전체매매내역!F:F,D8)),0),0)</f>
        <v>0</v>
      </c>
      <c r="M8" s="42"/>
    </row>
    <row r="9" spans="1:13" s="1" customFormat="1" ht="17">
      <c r="A9" s="3">
        <v>44319</v>
      </c>
      <c r="B9" s="3">
        <v>44319</v>
      </c>
      <c r="C9" s="70" t="s">
        <v>31</v>
      </c>
      <c r="D9" s="6" t="s">
        <v>124</v>
      </c>
      <c r="E9" s="42" t="str">
        <f>VLOOKUP($D9,투자유니버스!$A:$H,2,0)</f>
        <v>KBSTAR 단기통안채</v>
      </c>
      <c r="F9" s="42" t="str">
        <f>VLOOKUP($D9,투자유니버스!$A:$H,5,0)</f>
        <v>저위험채권</v>
      </c>
      <c r="G9" s="48">
        <v>1</v>
      </c>
      <c r="H9" s="77">
        <v>104430</v>
      </c>
      <c r="I9" s="46">
        <f t="shared" si="0"/>
        <v>0.10493157291855067</v>
      </c>
      <c r="J9" s="46">
        <f>SUMIFS('MP내역(안정)'!G:G,'MP내역(안정)'!A:A,A9,'MP내역(안정)'!B:B,D9)</f>
        <v>0.127217</v>
      </c>
      <c r="K9" s="46">
        <f t="shared" si="1"/>
        <v>2.228542708144933E-2</v>
      </c>
      <c r="L9" s="70">
        <f>IF(RIGHT(C9,2)="매수",IF(I9&lt;J9,INT((SUMIF(B:B,B9,H:H)*0.95*K9)/SUMIFS(전체매매내역!I:I,전체매매내역!A:A,B9,전체매매내역!D:D,$C$2,전체매매내역!F:F,D9)),0),0)</f>
        <v>0</v>
      </c>
      <c r="M9" s="42"/>
    </row>
    <row r="10" spans="1:13" s="1" customFormat="1" ht="17">
      <c r="A10" s="3">
        <v>44319</v>
      </c>
      <c r="B10" s="3">
        <v>44319</v>
      </c>
      <c r="C10" s="70" t="s">
        <v>31</v>
      </c>
      <c r="D10" s="6" t="s">
        <v>126</v>
      </c>
      <c r="E10" s="42" t="str">
        <f>VLOOKUP($D10,투자유니버스!$A:$H,2,0)</f>
        <v>KODEX 배당성장채권혼합</v>
      </c>
      <c r="F10" s="42" t="str">
        <f>VLOOKUP($D10,투자유니버스!$A:$H,5,0)</f>
        <v>대체</v>
      </c>
      <c r="G10" s="48">
        <v>2</v>
      </c>
      <c r="H10" s="77">
        <v>24100</v>
      </c>
      <c r="I10" s="46">
        <f t="shared" si="0"/>
        <v>2.4215751291171803E-2</v>
      </c>
      <c r="J10" s="46">
        <f>SUMIFS('MP내역(안정)'!G:G,'MP내역(안정)'!A:A,A10,'MP내역(안정)'!B:B,D10)</f>
        <v>0.02</v>
      </c>
      <c r="K10" s="46">
        <f t="shared" si="1"/>
        <v>4.2157512911718022E-3</v>
      </c>
      <c r="L10" s="70">
        <f>IF(RIGHT(C10,2)="매수",IF(I10&lt;J10,INT((SUMIF(B:B,B10,H:H)*0.95*K10)/SUMIFS(전체매매내역!I:I,전체매매내역!A:A,B10,전체매매내역!D:D,$C$2,전체매매내역!F:F,D10)),0),0)</f>
        <v>0</v>
      </c>
      <c r="M10" s="42"/>
    </row>
    <row r="11" spans="1:13" s="1" customFormat="1" ht="17">
      <c r="A11" s="3">
        <v>44319</v>
      </c>
      <c r="B11" s="3">
        <v>44319</v>
      </c>
      <c r="C11" s="70" t="s">
        <v>31</v>
      </c>
      <c r="D11" s="6" t="s">
        <v>125</v>
      </c>
      <c r="E11" s="42" t="str">
        <f>VLOOKUP($D11,투자유니버스!$A:$H,2,0)</f>
        <v>KODEX 선진국MSCI World</v>
      </c>
      <c r="F11" s="42" t="str">
        <f>VLOOKUP($D11,투자유니버스!$A:$H,5,0)</f>
        <v>주식</v>
      </c>
      <c r="G11" s="48">
        <v>2</v>
      </c>
      <c r="H11" s="77">
        <v>37000</v>
      </c>
      <c r="I11" s="46">
        <f t="shared" si="0"/>
        <v>3.7177709451176627E-2</v>
      </c>
      <c r="J11" s="46">
        <f>SUMIFS('MP내역(안정)'!G:G,'MP내역(안정)'!A:A,A11,'MP내역(안정)'!B:B,D11)</f>
        <v>3.7465999999999999E-2</v>
      </c>
      <c r="K11" s="46">
        <f t="shared" si="1"/>
        <v>2.8829054882337224E-4</v>
      </c>
      <c r="L11" s="70">
        <f>IF(RIGHT(C11,2)="매수",IF(I11&lt;J11,INT((SUMIF(B:B,B11,H:H)*0.95*K11)/SUMIFS(전체매매내역!I:I,전체매매내역!A:A,B11,전체매매내역!D:D,$C$2,전체매매내역!F:F,D11)),0),0)</f>
        <v>0</v>
      </c>
      <c r="M11" s="42"/>
    </row>
    <row r="12" spans="1:13" s="1" customFormat="1" ht="17">
      <c r="A12" s="3">
        <v>44319</v>
      </c>
      <c r="B12" s="3">
        <v>44319</v>
      </c>
      <c r="C12" s="70" t="s">
        <v>31</v>
      </c>
      <c r="D12" s="6" t="s">
        <v>127</v>
      </c>
      <c r="E12" s="42" t="str">
        <f>VLOOKUP($D12,투자유니버스!$A:$H,2,0)</f>
        <v>KODEX 종합채권(AA-이상)액티브</v>
      </c>
      <c r="F12" s="42" t="str">
        <f>VLOOKUP($D12,투자유니버스!$A:$H,5,0)</f>
        <v>채권</v>
      </c>
      <c r="G12" s="48">
        <v>1</v>
      </c>
      <c r="H12" s="77">
        <v>108535</v>
      </c>
      <c r="I12" s="46">
        <f t="shared" si="0"/>
        <v>0.10905628906171499</v>
      </c>
      <c r="J12" s="46">
        <f>SUMIFS('MP내역(안정)'!G:G,'MP내역(안정)'!A:A,A12,'MP내역(안정)'!B:B,D12)</f>
        <v>3.2783E-2</v>
      </c>
      <c r="K12" s="46">
        <f t="shared" si="1"/>
        <v>7.6273289061714988E-2</v>
      </c>
      <c r="L12" s="70">
        <f>IF(RIGHT(C12,2)="매수",IF(I12&lt;J12,INT((SUMIF(B:B,B12,H:H)*0.95*K12)/SUMIFS(전체매매내역!I:I,전체매매내역!A:A,B12,전체매매내역!D:D,$C$2,전체매매내역!F:F,D12)),0),0)</f>
        <v>0</v>
      </c>
      <c r="M12" s="42" t="s">
        <v>273</v>
      </c>
    </row>
    <row r="13" spans="1:13" s="1" customFormat="1" ht="17">
      <c r="A13" s="3">
        <v>44319</v>
      </c>
      <c r="B13" s="3">
        <v>44319</v>
      </c>
      <c r="C13" s="70" t="s">
        <v>31</v>
      </c>
      <c r="D13" s="17" t="s">
        <v>128</v>
      </c>
      <c r="E13" s="42" t="str">
        <f>VLOOKUP($D13,투자유니버스!$A:$H,2,0)</f>
        <v>TIGER TOP10</v>
      </c>
      <c r="F13" s="42" t="str">
        <f>VLOOKUP($D13,투자유니버스!$A:$H,5,0)</f>
        <v>주식</v>
      </c>
      <c r="G13" s="48">
        <v>2</v>
      </c>
      <c r="H13" s="77">
        <v>28590</v>
      </c>
      <c r="I13" s="46">
        <f t="shared" si="0"/>
        <v>2.8727316573219992E-2</v>
      </c>
      <c r="J13" s="46">
        <f>SUMIFS('MP내역(안정)'!G:G,'MP내역(안정)'!A:A,A13,'MP내역(안정)'!B:B,D13)</f>
        <v>1.8304999999999998E-2</v>
      </c>
      <c r="K13" s="46">
        <f t="shared" si="1"/>
        <v>1.0422316573219993E-2</v>
      </c>
      <c r="L13" s="70">
        <f>IF(RIGHT(C13,2)="매수",IF(I13&lt;J13,INT((SUMIF(B:B,B13,H:H)*0.95*K13)/SUMIFS(전체매매내역!I:I,전체매매내역!A:A,B13,전체매매내역!D:D,$C$2,전체매매내역!F:F,D13)),0),0)</f>
        <v>0</v>
      </c>
      <c r="M13" s="42"/>
    </row>
    <row r="14" spans="1:13" s="1" customFormat="1" ht="17">
      <c r="A14" s="3">
        <v>44319</v>
      </c>
      <c r="B14" s="3">
        <v>44319</v>
      </c>
      <c r="C14" s="70"/>
      <c r="D14" s="17" t="s">
        <v>54</v>
      </c>
      <c r="E14" s="42" t="str">
        <f>VLOOKUP($D14,투자유니버스!$A:$H,2,0)</f>
        <v>예수금</v>
      </c>
      <c r="F14" s="42" t="str">
        <f>VLOOKUP($D14,투자유니버스!$A:$H,5,0)</f>
        <v>현금</v>
      </c>
      <c r="G14" s="48"/>
      <c r="H14" s="49">
        <v>13410</v>
      </c>
      <c r="I14" s="46">
        <f t="shared" si="0"/>
        <v>1.3474407668656176E-2</v>
      </c>
      <c r="J14" s="46">
        <f>SUMIFS('MP내역(안정)'!G:G,'MP내역(안정)'!A:A,A14,'MP내역(안정)'!B:B,D14)</f>
        <v>0</v>
      </c>
      <c r="K14" s="46">
        <f t="shared" si="1"/>
        <v>1.3474407668656176E-2</v>
      </c>
      <c r="L14" s="70">
        <f>IF(RIGHT(C14,2)="매수",IF(I14&lt;J14,INT((SUMIF(B:B,B14,H:H)*0.95*K14)/SUMIFS(전체매매내역!I:I,전체매매내역!A:A,B14,전체매매내역!D:D,$C$2,전체매매내역!F:F,D14)),0),0)</f>
        <v>0</v>
      </c>
      <c r="M14" s="42"/>
    </row>
    <row r="15" spans="1:13" s="27" customFormat="1">
      <c r="C15" s="76"/>
      <c r="E15" s="25"/>
      <c r="F15" s="25"/>
      <c r="H15" s="25"/>
      <c r="I15" s="29"/>
      <c r="J15" s="29"/>
      <c r="K15" s="29"/>
      <c r="L15" s="29"/>
      <c r="M15" s="25"/>
    </row>
    <row r="16" spans="1:13" s="27" customFormat="1">
      <c r="C16" s="76"/>
      <c r="E16" s="25"/>
      <c r="F16" s="25"/>
      <c r="H16" s="25"/>
      <c r="I16" s="29"/>
      <c r="J16" s="29"/>
      <c r="K16" s="29"/>
      <c r="L16" s="29"/>
      <c r="M16" s="25"/>
    </row>
    <row r="17" spans="3:13" s="27" customFormat="1">
      <c r="C17" s="76"/>
      <c r="E17" s="25"/>
      <c r="F17" s="25"/>
      <c r="H17" s="25"/>
      <c r="I17" s="29"/>
      <c r="J17" s="29"/>
      <c r="K17" s="29"/>
      <c r="L17" s="29"/>
      <c r="M17" s="25"/>
    </row>
    <row r="18" spans="3:13" s="27" customFormat="1">
      <c r="C18" s="76"/>
      <c r="E18" s="25"/>
      <c r="F18" s="25"/>
      <c r="H18" s="25"/>
      <c r="I18" s="29"/>
      <c r="J18" s="29"/>
      <c r="K18" s="29"/>
      <c r="L18" s="29"/>
      <c r="M18" s="25"/>
    </row>
    <row r="19" spans="3:13" s="27" customFormat="1">
      <c r="C19" s="76"/>
      <c r="E19" s="25"/>
      <c r="F19" s="25"/>
      <c r="H19" s="25"/>
      <c r="I19" s="29"/>
      <c r="J19" s="29"/>
      <c r="K19" s="29"/>
      <c r="L19" s="29"/>
      <c r="M19" s="25"/>
    </row>
    <row r="20" spans="3:13" s="27" customFormat="1">
      <c r="C20" s="76"/>
      <c r="E20" s="25"/>
      <c r="F20" s="25"/>
      <c r="H20" s="25"/>
      <c r="I20" s="29"/>
      <c r="J20" s="29"/>
      <c r="K20" s="29"/>
      <c r="L20" s="29"/>
      <c r="M20" s="25"/>
    </row>
    <row r="21" spans="3:13" s="27" customFormat="1">
      <c r="C21" s="76"/>
      <c r="E21" s="25"/>
      <c r="F21" s="25"/>
      <c r="H21" s="25"/>
      <c r="I21" s="29"/>
      <c r="J21" s="29"/>
      <c r="K21" s="29"/>
      <c r="L21" s="29"/>
      <c r="M21" s="25"/>
    </row>
    <row r="22" spans="3:13" s="27" customFormat="1">
      <c r="C22" s="76"/>
      <c r="E22" s="25"/>
      <c r="F22" s="25"/>
      <c r="H22" s="25"/>
      <c r="I22" s="29"/>
      <c r="J22" s="29"/>
      <c r="K22" s="29"/>
      <c r="L22" s="29"/>
      <c r="M22" s="25"/>
    </row>
    <row r="23" spans="3:13" s="27" customFormat="1">
      <c r="C23" s="76"/>
      <c r="E23" s="25"/>
      <c r="F23" s="25"/>
      <c r="H23" s="25"/>
      <c r="I23" s="29"/>
      <c r="J23" s="29"/>
      <c r="K23" s="29"/>
      <c r="L23" s="29"/>
      <c r="M23" s="25"/>
    </row>
    <row r="24" spans="3:13" s="27" customFormat="1">
      <c r="C24" s="76"/>
      <c r="E24" s="25"/>
      <c r="F24" s="25"/>
      <c r="H24" s="25"/>
      <c r="I24" s="29"/>
      <c r="J24" s="29"/>
      <c r="K24" s="29"/>
      <c r="L24" s="29"/>
      <c r="M24" s="25"/>
    </row>
    <row r="25" spans="3:13" s="27" customFormat="1">
      <c r="C25" s="76"/>
      <c r="E25" s="25"/>
      <c r="F25" s="25"/>
      <c r="H25" s="25"/>
      <c r="I25" s="29"/>
      <c r="J25" s="29"/>
      <c r="K25" s="29"/>
      <c r="L25" s="29"/>
      <c r="M25" s="25"/>
    </row>
    <row r="26" spans="3:13" s="27" customFormat="1">
      <c r="C26" s="76"/>
      <c r="E26" s="25"/>
      <c r="F26" s="25"/>
      <c r="H26" s="25"/>
      <c r="I26" s="29"/>
      <c r="J26" s="29"/>
      <c r="K26" s="29"/>
      <c r="L26" s="29"/>
      <c r="M26" s="25"/>
    </row>
    <row r="27" spans="3:13" s="27" customFormat="1">
      <c r="C27" s="76"/>
      <c r="E27" s="25"/>
      <c r="F27" s="25"/>
      <c r="H27" s="25"/>
      <c r="I27" s="29"/>
      <c r="J27" s="29"/>
      <c r="K27" s="29"/>
      <c r="L27" s="29"/>
      <c r="M27" s="25"/>
    </row>
    <row r="28" spans="3:13" s="27" customFormat="1">
      <c r="C28" s="76"/>
      <c r="E28" s="25"/>
      <c r="F28" s="25"/>
      <c r="H28" s="25"/>
      <c r="I28" s="29"/>
      <c r="J28" s="29"/>
      <c r="K28" s="29"/>
      <c r="L28" s="29"/>
      <c r="M28" s="25"/>
    </row>
    <row r="29" spans="3:13" s="27" customFormat="1">
      <c r="C29" s="76"/>
      <c r="E29" s="25"/>
      <c r="F29" s="25"/>
      <c r="H29" s="25"/>
      <c r="I29" s="29"/>
      <c r="J29" s="29"/>
      <c r="K29" s="29"/>
      <c r="L29" s="29"/>
      <c r="M29" s="25"/>
    </row>
    <row r="30" spans="3:13" s="27" customFormat="1">
      <c r="C30" s="76"/>
      <c r="E30" s="25"/>
      <c r="F30" s="25"/>
      <c r="H30" s="25"/>
      <c r="I30" s="29"/>
      <c r="J30" s="29"/>
      <c r="K30" s="29"/>
      <c r="L30" s="29"/>
      <c r="M30" s="25"/>
    </row>
    <row r="31" spans="3:13" s="27" customFormat="1">
      <c r="C31" s="76"/>
      <c r="E31" s="25"/>
      <c r="F31" s="25"/>
      <c r="H31" s="25"/>
      <c r="I31" s="29"/>
      <c r="J31" s="29"/>
      <c r="K31" s="29"/>
      <c r="L31" s="29"/>
      <c r="M31" s="25"/>
    </row>
    <row r="32" spans="3:13" s="27" customFormat="1">
      <c r="C32" s="76"/>
      <c r="E32" s="25"/>
      <c r="F32" s="25"/>
      <c r="H32" s="25"/>
      <c r="I32" s="29"/>
      <c r="J32" s="29"/>
      <c r="K32" s="29"/>
      <c r="L32" s="29"/>
      <c r="M32" s="25"/>
    </row>
    <row r="33" spans="3:13" s="27" customFormat="1">
      <c r="C33" s="76"/>
      <c r="E33" s="25"/>
      <c r="F33" s="25"/>
      <c r="H33" s="25"/>
      <c r="I33" s="29"/>
      <c r="J33" s="29"/>
      <c r="K33" s="29"/>
      <c r="L33" s="29"/>
      <c r="M33" s="25"/>
    </row>
    <row r="34" spans="3:13" s="27" customFormat="1">
      <c r="C34" s="76"/>
      <c r="E34" s="25"/>
      <c r="F34" s="25"/>
      <c r="H34" s="25"/>
      <c r="I34" s="29"/>
      <c r="J34" s="29"/>
      <c r="K34" s="29"/>
      <c r="L34" s="29"/>
      <c r="M34" s="25"/>
    </row>
    <row r="35" spans="3:13" s="27" customFormat="1">
      <c r="C35" s="76"/>
      <c r="E35" s="25"/>
      <c r="F35" s="25"/>
      <c r="H35" s="25"/>
      <c r="I35" s="29"/>
      <c r="J35" s="29"/>
      <c r="K35" s="29"/>
      <c r="L35" s="29"/>
      <c r="M35" s="25"/>
    </row>
    <row r="36" spans="3:13" s="27" customFormat="1">
      <c r="C36" s="76"/>
      <c r="E36" s="25"/>
      <c r="F36" s="25"/>
      <c r="H36" s="25"/>
      <c r="I36" s="29"/>
      <c r="J36" s="29"/>
      <c r="K36" s="29"/>
      <c r="L36" s="29"/>
      <c r="M36" s="25"/>
    </row>
    <row r="37" spans="3:13" s="27" customFormat="1">
      <c r="C37" s="76"/>
      <c r="E37" s="25"/>
      <c r="F37" s="25"/>
      <c r="H37" s="25"/>
      <c r="I37" s="29"/>
      <c r="J37" s="29"/>
      <c r="K37" s="29"/>
      <c r="L37" s="29"/>
      <c r="M37" s="25"/>
    </row>
    <row r="38" spans="3:13" s="27" customFormat="1">
      <c r="C38" s="76"/>
      <c r="E38" s="25"/>
      <c r="F38" s="25"/>
      <c r="H38" s="25"/>
      <c r="I38" s="29"/>
      <c r="J38" s="29"/>
      <c r="K38" s="29"/>
      <c r="L38" s="29"/>
      <c r="M38" s="25"/>
    </row>
    <row r="39" spans="3:13" s="27" customFormat="1">
      <c r="C39" s="76"/>
      <c r="E39" s="25"/>
      <c r="F39" s="25"/>
      <c r="H39" s="25"/>
      <c r="I39" s="29"/>
      <c r="J39" s="29"/>
      <c r="K39" s="29"/>
      <c r="L39" s="29"/>
      <c r="M39" s="25"/>
    </row>
    <row r="40" spans="3:13" s="27" customFormat="1">
      <c r="C40" s="76"/>
      <c r="E40" s="25"/>
      <c r="F40" s="25"/>
      <c r="H40" s="25"/>
      <c r="I40" s="29"/>
      <c r="J40" s="29"/>
      <c r="K40" s="29"/>
      <c r="L40" s="29"/>
      <c r="M40" s="25"/>
    </row>
    <row r="41" spans="3:13" s="27" customFormat="1">
      <c r="C41" s="76"/>
      <c r="E41" s="25"/>
      <c r="F41" s="25"/>
      <c r="H41" s="25"/>
      <c r="I41" s="29"/>
      <c r="J41" s="29"/>
      <c r="K41" s="29"/>
      <c r="L41" s="29"/>
      <c r="M41" s="25"/>
    </row>
    <row r="42" spans="3:13">
      <c r="L42" s="29"/>
    </row>
  </sheetData>
  <phoneticPr fontId="1" type="noConversion"/>
  <dataValidations count="1">
    <dataValidation type="list" allowBlank="1" showInputMessage="1" showErrorMessage="1" sqref="C5:C1048576" xr:uid="{00000000-0002-0000-0600-000000000000}">
      <formula1>"신규매수,추가매수,일부매도,전량매도"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M43"/>
  <sheetViews>
    <sheetView zoomScale="85" zoomScaleNormal="85" workbookViewId="0">
      <pane ySplit="4" topLeftCell="A5" activePane="bottomLeft" state="frozen"/>
      <selection activeCell="H38" sqref="H31:H38"/>
      <selection pane="bottomLeft" activeCell="J13" sqref="J13"/>
    </sheetView>
  </sheetViews>
  <sheetFormatPr baseColWidth="10" defaultColWidth="9" defaultRowHeight="15"/>
  <cols>
    <col min="1" max="1" width="14" style="5" customWidth="1"/>
    <col min="2" max="2" width="15.1640625" style="5" customWidth="1"/>
    <col min="3" max="3" width="15.33203125" style="73" customWidth="1"/>
    <col min="4" max="4" width="19" style="5" customWidth="1"/>
    <col min="5" max="5" width="44.1640625" style="8" customWidth="1"/>
    <col min="6" max="6" width="15.1640625" style="8" bestFit="1" customWidth="1"/>
    <col min="7" max="7" width="11.6640625" style="5" customWidth="1"/>
    <col min="8" max="8" width="12.6640625" style="8" customWidth="1"/>
    <col min="9" max="12" width="12.1640625" style="30" customWidth="1"/>
    <col min="13" max="13" width="57.83203125" style="8" customWidth="1"/>
    <col min="14" max="14" width="10.83203125" style="5" bestFit="1" customWidth="1"/>
    <col min="15" max="16384" width="9" style="5"/>
  </cols>
  <sheetData>
    <row r="1" spans="1:13" ht="36">
      <c r="A1" s="55" t="s">
        <v>9</v>
      </c>
      <c r="B1" s="56" t="s">
        <v>221</v>
      </c>
      <c r="C1" s="71" t="s">
        <v>13</v>
      </c>
      <c r="D1" s="55" t="s">
        <v>18</v>
      </c>
    </row>
    <row r="2" spans="1:13">
      <c r="A2" s="9" t="s">
        <v>48</v>
      </c>
      <c r="B2" s="9" t="s">
        <v>116</v>
      </c>
      <c r="C2" s="9">
        <v>8110740701</v>
      </c>
      <c r="D2" s="28">
        <v>1300000</v>
      </c>
    </row>
    <row r="3" spans="1:13" ht="6" customHeight="1"/>
    <row r="4" spans="1:13" s="8" customFormat="1">
      <c r="A4" s="53" t="s">
        <v>80</v>
      </c>
      <c r="B4" s="54" t="s">
        <v>21</v>
      </c>
      <c r="C4" s="74" t="s">
        <v>22</v>
      </c>
      <c r="D4" s="54" t="s">
        <v>10</v>
      </c>
      <c r="E4" s="68" t="s">
        <v>8</v>
      </c>
      <c r="F4" s="68" t="s">
        <v>24</v>
      </c>
      <c r="G4" s="54" t="s">
        <v>81</v>
      </c>
      <c r="H4" s="54" t="s">
        <v>5</v>
      </c>
      <c r="I4" s="68" t="s">
        <v>55</v>
      </c>
      <c r="J4" s="69" t="s">
        <v>56</v>
      </c>
      <c r="K4" s="69" t="s">
        <v>82</v>
      </c>
      <c r="L4" s="69" t="s">
        <v>107</v>
      </c>
      <c r="M4" s="54" t="s">
        <v>6</v>
      </c>
    </row>
    <row r="5" spans="1:13" s="1" customFormat="1" ht="17">
      <c r="A5" s="2">
        <v>44319</v>
      </c>
      <c r="B5" s="2">
        <v>44319</v>
      </c>
      <c r="C5" s="70" t="s">
        <v>31</v>
      </c>
      <c r="D5" s="22" t="s">
        <v>120</v>
      </c>
      <c r="E5" s="42" t="str">
        <f>VLOOKUP($D5,투자유니버스!$A:$H,2,0)</f>
        <v>KODEX 200</v>
      </c>
      <c r="F5" s="42" t="str">
        <f>VLOOKUP($D5,투자유니버스!$A:$H,5,0)</f>
        <v>주식</v>
      </c>
      <c r="G5" s="22">
        <v>2</v>
      </c>
      <c r="H5" s="77">
        <v>84050</v>
      </c>
      <c r="I5" s="46">
        <f t="shared" ref="I5:I14" si="0">H5/SUMIF(B:B,B5,H:H)</f>
        <v>6.496894553971376E-2</v>
      </c>
      <c r="J5" s="46">
        <f>SUMIFS('MP내역(안정)'!G:G,'MP내역(안정)'!A:A,A5,'MP내역(안정)'!B:B,D5)</f>
        <v>4.4228999999999997E-2</v>
      </c>
      <c r="K5" s="46">
        <f>ABS(I5-J5)</f>
        <v>2.0739945539713762E-2</v>
      </c>
      <c r="L5" s="70">
        <f>IF(RIGHT(C5,2)="매수",IF(I5&lt;J5,INT((SUMIF(B:B,B5,H:H)*0.95*K5)/SUMIFS(전체매매내역!I:I,전체매매내역!A:A,B5,전체매매내역!D:D,$C$2,전체매매내역!F:F,D5)),0),0)</f>
        <v>0</v>
      </c>
      <c r="M5" s="42"/>
    </row>
    <row r="6" spans="1:13" s="1" customFormat="1" ht="17">
      <c r="A6" s="2">
        <v>44319</v>
      </c>
      <c r="B6" s="2">
        <v>44319</v>
      </c>
      <c r="C6" s="70" t="s">
        <v>31</v>
      </c>
      <c r="D6" s="22" t="s">
        <v>121</v>
      </c>
      <c r="E6" s="42" t="str">
        <f>VLOOKUP($D6,투자유니버스!$A:$H,2,0)</f>
        <v>KODEX 국고채3년</v>
      </c>
      <c r="F6" s="42" t="str">
        <f>VLOOKUP($D6,투자유니버스!$A:$H,5,0)</f>
        <v>저위험채권</v>
      </c>
      <c r="G6" s="22">
        <v>5</v>
      </c>
      <c r="H6" s="77">
        <v>290200</v>
      </c>
      <c r="I6" s="46">
        <f t="shared" si="0"/>
        <v>0.22431871499851203</v>
      </c>
      <c r="J6" s="46">
        <f>SUMIFS('MP내역(안정)'!G:G,'MP내역(안정)'!A:A,A6,'MP내역(안정)'!B:B,D6)</f>
        <v>0.24</v>
      </c>
      <c r="K6" s="46">
        <f t="shared" ref="K6:K14" si="1">ABS(I6-J6)</f>
        <v>1.5681285001487966E-2</v>
      </c>
      <c r="L6" s="70">
        <f>IF(RIGHT(C6,2)="매수",IF(I6&lt;J6,INT((SUMIF(B:B,B6,H:H)*0.95*K6)/SUMIFS(전체매매내역!I:I,전체매매내역!A:A,B6,전체매매내역!D:D,$C$2,전체매매내역!F:F,D6)),0),0)</f>
        <v>0</v>
      </c>
      <c r="M6" s="42"/>
    </row>
    <row r="7" spans="1:13" s="1" customFormat="1" ht="17">
      <c r="A7" s="2">
        <v>44319</v>
      </c>
      <c r="B7" s="2">
        <v>44319</v>
      </c>
      <c r="C7" s="70" t="s">
        <v>31</v>
      </c>
      <c r="D7" s="22" t="s">
        <v>122</v>
      </c>
      <c r="E7" s="42" t="str">
        <f>VLOOKUP($D7,투자유니버스!$A:$H,2,0)</f>
        <v>KOSEF 통안채1년</v>
      </c>
      <c r="F7" s="42" t="str">
        <f>VLOOKUP($D7,투자유니버스!$A:$H,5,0)</f>
        <v>저위험채권</v>
      </c>
      <c r="G7" s="22">
        <v>3</v>
      </c>
      <c r="H7" s="77">
        <v>304185</v>
      </c>
      <c r="I7" s="46">
        <f t="shared" si="0"/>
        <v>0.23512883639497717</v>
      </c>
      <c r="J7" s="46">
        <f>SUMIFS('MP내역(안정)'!G:G,'MP내역(안정)'!A:A,A7,'MP내역(안정)'!B:B,D7)</f>
        <v>0.24</v>
      </c>
      <c r="K7" s="46">
        <f t="shared" si="1"/>
        <v>4.8711636050228213E-3</v>
      </c>
      <c r="L7" s="70">
        <f>IF(RIGHT(C7,2)="매수",IF(I7&lt;J7,INT((SUMIF(B:B,B7,H:H)*0.95*K7)/SUMIFS(전체매매내역!I:I,전체매매내역!A:A,B7,전체매매내역!D:D,$C$2,전체매매내역!F:F,D7)),0),0)</f>
        <v>0</v>
      </c>
      <c r="M7" s="42"/>
    </row>
    <row r="8" spans="1:13" s="1" customFormat="1" ht="17">
      <c r="A8" s="2">
        <v>44319</v>
      </c>
      <c r="B8" s="2">
        <v>44319</v>
      </c>
      <c r="C8" s="70" t="s">
        <v>31</v>
      </c>
      <c r="D8" s="22" t="s">
        <v>123</v>
      </c>
      <c r="E8" s="42" t="str">
        <f>VLOOKUP($D8,투자유니버스!$A:$H,2,0)</f>
        <v>KOSEF 단기자금</v>
      </c>
      <c r="F8" s="42" t="str">
        <f>VLOOKUP($D8,투자유니버스!$A:$H,5,0)</f>
        <v>저위험채권</v>
      </c>
      <c r="G8" s="22">
        <v>3</v>
      </c>
      <c r="H8" s="77">
        <v>303270</v>
      </c>
      <c r="I8" s="46">
        <f t="shared" si="0"/>
        <v>0.2344215599503747</v>
      </c>
      <c r="J8" s="46">
        <f>SUMIFS('MP내역(안정)'!G:G,'MP내역(안정)'!A:A,A8,'MP내역(안정)'!B:B,D8)</f>
        <v>0.24</v>
      </c>
      <c r="K8" s="46">
        <f t="shared" si="1"/>
        <v>5.5784400496252939E-3</v>
      </c>
      <c r="L8" s="70">
        <f>IF(RIGHT(C8,2)="매수",IF(I8&lt;J8,INT((SUMIF(B:B,B8,H:H)*0.95*K8)/SUMIFS(전체매매내역!I:I,전체매매내역!A:A,B8,전체매매내역!D:D,$C$2,전체매매내역!F:F,D8)),0),0)</f>
        <v>0</v>
      </c>
      <c r="M8" s="42"/>
    </row>
    <row r="9" spans="1:13" s="1" customFormat="1" ht="17">
      <c r="A9" s="2">
        <v>44319</v>
      </c>
      <c r="B9" s="2">
        <v>44319</v>
      </c>
      <c r="C9" s="70" t="s">
        <v>31</v>
      </c>
      <c r="D9" s="22" t="s">
        <v>124</v>
      </c>
      <c r="E9" s="42" t="str">
        <f>VLOOKUP($D9,투자유니버스!$A:$H,2,0)</f>
        <v>KBSTAR 단기통안채</v>
      </c>
      <c r="F9" s="42" t="str">
        <f>VLOOKUP($D9,투자유니버스!$A:$H,5,0)</f>
        <v>저위험채권</v>
      </c>
      <c r="G9" s="22">
        <v>2</v>
      </c>
      <c r="H9" s="77">
        <v>208860</v>
      </c>
      <c r="I9" s="46">
        <f t="shared" si="0"/>
        <v>0.16144454450237497</v>
      </c>
      <c r="J9" s="46">
        <f>SUMIFS('MP내역(안정)'!G:G,'MP내역(안정)'!A:A,A9,'MP내역(안정)'!B:B,D9)</f>
        <v>0.127217</v>
      </c>
      <c r="K9" s="46">
        <f t="shared" si="1"/>
        <v>3.4227544502374974E-2</v>
      </c>
      <c r="L9" s="70">
        <f>IF(RIGHT(C9,2)="매수",IF(I9&lt;J9,INT((SUMIF(B:B,B9,H:H)*0.95*K9)/SUMIFS(전체매매내역!I:I,전체매매내역!A:A,B9,전체매매내역!D:D,$C$2,전체매매내역!F:F,D9)),0),0)</f>
        <v>0</v>
      </c>
      <c r="M9" s="42"/>
    </row>
    <row r="10" spans="1:13" s="1" customFormat="1" ht="17">
      <c r="A10" s="2">
        <v>44319</v>
      </c>
      <c r="B10" s="2">
        <v>44319</v>
      </c>
      <c r="C10" s="70" t="s">
        <v>31</v>
      </c>
      <c r="D10" s="22" t="s">
        <v>126</v>
      </c>
      <c r="E10" s="42" t="str">
        <f>VLOOKUP($D10,투자유니버스!$A:$H,2,0)</f>
        <v>KODEX 배당성장채권혼합</v>
      </c>
      <c r="F10" s="42" t="str">
        <f>VLOOKUP($D10,투자유니버스!$A:$H,5,0)</f>
        <v>대체</v>
      </c>
      <c r="G10" s="22">
        <v>1</v>
      </c>
      <c r="H10" s="77">
        <v>12050</v>
      </c>
      <c r="I10" s="46">
        <f t="shared" si="0"/>
        <v>9.3144056365681242E-3</v>
      </c>
      <c r="J10" s="46">
        <f>SUMIFS('MP내역(안정)'!G:G,'MP내역(안정)'!A:A,A10,'MP내역(안정)'!B:B,D10)</f>
        <v>0.02</v>
      </c>
      <c r="K10" s="46">
        <f t="shared" si="1"/>
        <v>1.0685594363431876E-2</v>
      </c>
      <c r="L10" s="70">
        <f>IF(RIGHT(C10,2)="매수",IF(I10&lt;J10,INT((SUMIF(B:B,B10,H:H)*0.95*K10)/SUMIFS(전체매매내역!I:I,전체매매내역!A:A,B10,전체매매내역!D:D,$C$2,전체매매내역!F:F,D10)),0),0)</f>
        <v>1</v>
      </c>
      <c r="M10" s="81" t="s">
        <v>287</v>
      </c>
    </row>
    <row r="11" spans="1:13" s="1" customFormat="1" ht="17">
      <c r="A11" s="2">
        <v>44319</v>
      </c>
      <c r="B11" s="2">
        <v>44319</v>
      </c>
      <c r="C11" s="70" t="s">
        <v>31</v>
      </c>
      <c r="D11" s="22" t="s">
        <v>125</v>
      </c>
      <c r="E11" s="42" t="str">
        <f>VLOOKUP($D11,투자유니버스!$A:$H,2,0)</f>
        <v>KODEX 선진국MSCI World</v>
      </c>
      <c r="F11" s="42" t="str">
        <f>VLOOKUP($D11,투자유니버스!$A:$H,5,0)</f>
        <v>주식</v>
      </c>
      <c r="G11" s="22">
        <v>3</v>
      </c>
      <c r="H11" s="77">
        <v>55500</v>
      </c>
      <c r="I11" s="46">
        <f t="shared" si="0"/>
        <v>4.2900374508674767E-2</v>
      </c>
      <c r="J11" s="46">
        <f>SUMIFS('MP내역(안정)'!G:G,'MP내역(안정)'!A:A,A11,'MP내역(안정)'!B:B,D11)</f>
        <v>3.7465999999999999E-2</v>
      </c>
      <c r="K11" s="46">
        <f t="shared" si="1"/>
        <v>5.4343745086747677E-3</v>
      </c>
      <c r="L11" s="70">
        <f>IF(RIGHT(C11,2)="매수",IF(I11&lt;J11,INT((SUMIF(B:B,B11,H:H)*0.95*K11)/SUMIFS(전체매매내역!I:I,전체매매내역!A:A,B11,전체매매내역!D:D,$C$2,전체매매내역!F:F,D11)),0),0)</f>
        <v>0</v>
      </c>
      <c r="M11" s="42"/>
    </row>
    <row r="12" spans="1:13" s="1" customFormat="1" ht="17">
      <c r="A12" s="2">
        <v>44319</v>
      </c>
      <c r="B12" s="2">
        <v>44319</v>
      </c>
      <c r="C12" s="70" t="s">
        <v>31</v>
      </c>
      <c r="D12" s="22" t="s">
        <v>128</v>
      </c>
      <c r="E12" s="42" t="str">
        <f>VLOOKUP($D12,투자유니버스!$A:$H,2,0)</f>
        <v>TIGER TOP10</v>
      </c>
      <c r="F12" s="42" t="str">
        <f>VLOOKUP($D12,투자유니버스!$A:$H,5,0)</f>
        <v>주식</v>
      </c>
      <c r="G12" s="22">
        <v>2</v>
      </c>
      <c r="H12" s="77">
        <v>28590</v>
      </c>
      <c r="I12" s="46">
        <f t="shared" si="0"/>
        <v>2.209949021987408E-2</v>
      </c>
      <c r="J12" s="46">
        <f>SUMIFS('MP내역(안정)'!G:G,'MP내역(안정)'!A:A,A12,'MP내역(안정)'!B:B,D12)</f>
        <v>1.8304999999999998E-2</v>
      </c>
      <c r="K12" s="46">
        <f t="shared" si="1"/>
        <v>3.7944902198740818E-3</v>
      </c>
      <c r="L12" s="70">
        <f>IF(RIGHT(C12,2)="매수",IF(I12&lt;J12,INT((SUMIF(B:B,B12,H:H)*0.95*K12)/SUMIFS(전체매매내역!I:I,전체매매내역!A:A,B12,전체매매내역!D:D,$C$2,전체매매내역!F:F,D12)),0),0)</f>
        <v>0</v>
      </c>
      <c r="M12" s="42"/>
    </row>
    <row r="13" spans="1:13" s="1" customFormat="1" ht="17">
      <c r="A13" s="2">
        <v>44319</v>
      </c>
      <c r="B13" s="2">
        <v>44319</v>
      </c>
      <c r="C13" s="70" t="s">
        <v>31</v>
      </c>
      <c r="D13" s="22" t="s">
        <v>127</v>
      </c>
      <c r="E13" s="42" t="str">
        <f>VLOOKUP($D13,투자유니버스!$A:$H,2,0)</f>
        <v>KODEX 종합채권(AA-이상)액티브</v>
      </c>
      <c r="F13" s="42" t="str">
        <f>VLOOKUP($D13,투자유니버스!$A:$H,5,0)</f>
        <v>채권</v>
      </c>
      <c r="G13" s="22">
        <v>0</v>
      </c>
      <c r="H13" s="77">
        <v>0</v>
      </c>
      <c r="I13" s="46">
        <f t="shared" si="0"/>
        <v>0</v>
      </c>
      <c r="J13" s="46">
        <f>SUMIFS('MP내역(안정)'!G:G,'MP내역(안정)'!A:A,A13,'MP내역(안정)'!B:B,D13)</f>
        <v>3.2783E-2</v>
      </c>
      <c r="K13" s="46">
        <f t="shared" ref="K13" si="2">ABS(I13-J13)</f>
        <v>3.2783E-2</v>
      </c>
      <c r="L13" s="70" t="e">
        <f>IF(RIGHT(C13,2)="매수",IF(I13&lt;J13,INT((SUMIF(B:B,B13,H:H)*0.95*K13)/SUMIFS(전체매매내역!I:I,전체매매내역!A:A,B13,전체매매내역!D:D,$C$2,전체매매내역!F:F,D13)),0),0)</f>
        <v>#DIV/0!</v>
      </c>
      <c r="M13" s="42"/>
    </row>
    <row r="14" spans="1:13" s="1" customFormat="1" ht="17">
      <c r="A14" s="2">
        <v>44319</v>
      </c>
      <c r="B14" s="2">
        <v>44319</v>
      </c>
      <c r="C14" s="70"/>
      <c r="D14" s="17" t="s">
        <v>54</v>
      </c>
      <c r="E14" s="42" t="str">
        <f>VLOOKUP($D14,투자유니버스!$A:$H,2,0)</f>
        <v>예수금</v>
      </c>
      <c r="F14" s="42" t="str">
        <f>VLOOKUP($D14,투자유니버스!$A:$H,5,0)</f>
        <v>현금</v>
      </c>
      <c r="G14" s="48"/>
      <c r="H14" s="49">
        <v>6990</v>
      </c>
      <c r="I14" s="46">
        <f t="shared" si="0"/>
        <v>5.4031282489303894E-3</v>
      </c>
      <c r="J14" s="46">
        <f>SUMIFS('MP내역(안정)'!G:G,'MP내역(안정)'!A:A,A14,'MP내역(안정)'!B:B,D14)</f>
        <v>0</v>
      </c>
      <c r="K14" s="46">
        <f t="shared" si="1"/>
        <v>5.4031282489303894E-3</v>
      </c>
      <c r="L14" s="70">
        <f>IF(RIGHT(C14,2)="매수",IF(I14&lt;J14,INT((SUMIF(B:B,B14,H:H)*0.95*K14)/SUMIFS(전체매매내역!I:I,전체매매내역!A:A,B14,전체매매내역!D:D,$C$2,전체매매내역!F:F,D14)),0),0)</f>
        <v>0</v>
      </c>
      <c r="M14" s="42"/>
    </row>
    <row r="15" spans="1:13" s="27" customFormat="1">
      <c r="C15" s="76"/>
      <c r="E15" s="25"/>
      <c r="F15" s="25"/>
      <c r="H15" s="25"/>
      <c r="I15" s="29"/>
      <c r="J15" s="29"/>
      <c r="K15" s="29"/>
      <c r="L15" s="47"/>
      <c r="M15" s="25"/>
    </row>
    <row r="16" spans="1:13" s="27" customFormat="1">
      <c r="C16" s="76"/>
      <c r="E16" s="25"/>
      <c r="F16" s="25"/>
      <c r="H16" s="25"/>
      <c r="I16" s="29"/>
      <c r="J16" s="29"/>
      <c r="K16" s="29"/>
      <c r="L16" s="29"/>
      <c r="M16" s="25"/>
    </row>
    <row r="17" spans="3:13" s="27" customFormat="1">
      <c r="C17" s="76"/>
      <c r="E17" s="25"/>
      <c r="F17" s="25"/>
      <c r="H17" s="25"/>
      <c r="I17" s="29"/>
      <c r="J17" s="29"/>
      <c r="K17" s="29"/>
      <c r="L17" s="29"/>
      <c r="M17" s="25"/>
    </row>
    <row r="18" spans="3:13" s="27" customFormat="1">
      <c r="C18" s="76"/>
      <c r="E18" s="25"/>
      <c r="F18" s="25"/>
      <c r="H18" s="25"/>
      <c r="I18" s="29"/>
      <c r="J18" s="29"/>
      <c r="K18" s="29"/>
      <c r="L18" s="29"/>
      <c r="M18" s="25"/>
    </row>
    <row r="19" spans="3:13" s="27" customFormat="1">
      <c r="C19" s="76"/>
      <c r="E19" s="25"/>
      <c r="F19" s="25"/>
      <c r="H19" s="25"/>
      <c r="I19" s="29"/>
      <c r="J19" s="29"/>
      <c r="K19" s="29"/>
      <c r="L19" s="29"/>
      <c r="M19" s="25"/>
    </row>
    <row r="20" spans="3:13" s="27" customFormat="1">
      <c r="C20" s="76"/>
      <c r="E20" s="25"/>
      <c r="F20" s="25"/>
      <c r="H20" s="25"/>
      <c r="I20" s="29"/>
      <c r="J20" s="29"/>
      <c r="K20" s="29"/>
      <c r="L20" s="29"/>
      <c r="M20" s="25"/>
    </row>
    <row r="21" spans="3:13" s="27" customFormat="1">
      <c r="C21" s="76"/>
      <c r="E21" s="25"/>
      <c r="F21" s="25"/>
      <c r="H21" s="25"/>
      <c r="I21" s="29"/>
      <c r="J21" s="29"/>
      <c r="K21" s="29"/>
      <c r="L21" s="29"/>
      <c r="M21" s="25"/>
    </row>
    <row r="22" spans="3:13" s="27" customFormat="1">
      <c r="C22" s="76"/>
      <c r="E22" s="25"/>
      <c r="F22" s="25"/>
      <c r="H22" s="25"/>
      <c r="I22" s="29"/>
      <c r="J22" s="29"/>
      <c r="K22" s="29"/>
      <c r="L22" s="29"/>
      <c r="M22" s="25"/>
    </row>
    <row r="23" spans="3:13" s="27" customFormat="1">
      <c r="C23" s="76"/>
      <c r="E23" s="25"/>
      <c r="F23" s="25"/>
      <c r="H23" s="25"/>
      <c r="I23" s="29"/>
      <c r="J23" s="29"/>
      <c r="K23" s="29"/>
      <c r="L23" s="29"/>
      <c r="M23" s="25"/>
    </row>
    <row r="24" spans="3:13" s="27" customFormat="1">
      <c r="C24" s="76"/>
      <c r="E24" s="25"/>
      <c r="F24" s="25"/>
      <c r="H24" s="25"/>
      <c r="I24" s="29"/>
      <c r="J24" s="29"/>
      <c r="K24" s="29"/>
      <c r="L24" s="29"/>
      <c r="M24" s="25"/>
    </row>
    <row r="25" spans="3:13" s="27" customFormat="1">
      <c r="C25" s="76"/>
      <c r="E25" s="25"/>
      <c r="F25" s="25"/>
      <c r="H25" s="25"/>
      <c r="I25" s="29"/>
      <c r="J25" s="29"/>
      <c r="K25" s="29"/>
      <c r="L25" s="29"/>
      <c r="M25" s="25"/>
    </row>
    <row r="26" spans="3:13" s="27" customFormat="1">
      <c r="C26" s="76"/>
      <c r="E26" s="25"/>
      <c r="F26" s="25"/>
      <c r="H26" s="25"/>
      <c r="I26" s="29"/>
      <c r="J26" s="29"/>
      <c r="K26" s="29"/>
      <c r="L26" s="29"/>
      <c r="M26" s="25"/>
    </row>
    <row r="27" spans="3:13" s="27" customFormat="1">
      <c r="C27" s="76"/>
      <c r="E27" s="25"/>
      <c r="F27" s="25"/>
      <c r="H27" s="25"/>
      <c r="I27" s="29"/>
      <c r="J27" s="29"/>
      <c r="K27" s="29"/>
      <c r="L27" s="29"/>
      <c r="M27" s="25"/>
    </row>
    <row r="28" spans="3:13" s="27" customFormat="1">
      <c r="C28" s="76"/>
      <c r="E28" s="25"/>
      <c r="F28" s="25"/>
      <c r="H28" s="25"/>
      <c r="I28" s="29"/>
      <c r="J28" s="29"/>
      <c r="K28" s="29"/>
      <c r="L28" s="29"/>
      <c r="M28" s="25"/>
    </row>
    <row r="29" spans="3:13" s="27" customFormat="1">
      <c r="C29" s="76"/>
      <c r="E29" s="25"/>
      <c r="F29" s="25"/>
      <c r="H29" s="25"/>
      <c r="I29" s="29"/>
      <c r="J29" s="29"/>
      <c r="K29" s="29"/>
      <c r="L29" s="29"/>
      <c r="M29" s="25"/>
    </row>
    <row r="30" spans="3:13" s="27" customFormat="1">
      <c r="C30" s="76"/>
      <c r="E30" s="25"/>
      <c r="F30" s="25"/>
      <c r="H30" s="25"/>
      <c r="I30" s="29"/>
      <c r="J30" s="29"/>
      <c r="K30" s="29"/>
      <c r="L30" s="29"/>
      <c r="M30" s="25"/>
    </row>
    <row r="31" spans="3:13" s="27" customFormat="1">
      <c r="C31" s="76"/>
      <c r="E31" s="25"/>
      <c r="F31" s="25"/>
      <c r="H31" s="25"/>
      <c r="I31" s="29"/>
      <c r="J31" s="29"/>
      <c r="K31" s="29"/>
      <c r="L31" s="29"/>
      <c r="M31" s="25"/>
    </row>
    <row r="32" spans="3:13" s="27" customFormat="1">
      <c r="C32" s="76"/>
      <c r="E32" s="25"/>
      <c r="F32" s="25"/>
      <c r="H32" s="25"/>
      <c r="I32" s="29"/>
      <c r="J32" s="29"/>
      <c r="K32" s="29"/>
      <c r="L32" s="29"/>
      <c r="M32" s="25"/>
    </row>
    <row r="33" spans="3:13" s="27" customFormat="1">
      <c r="C33" s="76"/>
      <c r="E33" s="25"/>
      <c r="F33" s="25"/>
      <c r="H33" s="25"/>
      <c r="I33" s="29"/>
      <c r="J33" s="29"/>
      <c r="K33" s="29"/>
      <c r="L33" s="29"/>
      <c r="M33" s="25"/>
    </row>
    <row r="34" spans="3:13" s="27" customFormat="1">
      <c r="C34" s="76"/>
      <c r="E34" s="25"/>
      <c r="F34" s="25"/>
      <c r="H34" s="25"/>
      <c r="I34" s="29"/>
      <c r="J34" s="29"/>
      <c r="K34" s="29"/>
      <c r="L34" s="29"/>
      <c r="M34" s="25"/>
    </row>
    <row r="35" spans="3:13" s="27" customFormat="1">
      <c r="C35" s="76"/>
      <c r="E35" s="25"/>
      <c r="F35" s="25"/>
      <c r="H35" s="25"/>
      <c r="I35" s="29"/>
      <c r="J35" s="29"/>
      <c r="K35" s="29"/>
      <c r="L35" s="29"/>
      <c r="M35" s="25"/>
    </row>
    <row r="36" spans="3:13" s="27" customFormat="1">
      <c r="C36" s="76"/>
      <c r="E36" s="25"/>
      <c r="F36" s="25"/>
      <c r="H36" s="25"/>
      <c r="I36" s="29"/>
      <c r="J36" s="29"/>
      <c r="K36" s="29"/>
      <c r="L36" s="29"/>
      <c r="M36" s="25"/>
    </row>
    <row r="37" spans="3:13" s="27" customFormat="1">
      <c r="C37" s="76"/>
      <c r="E37" s="25"/>
      <c r="F37" s="25"/>
      <c r="H37" s="25"/>
      <c r="I37" s="29"/>
      <c r="J37" s="29"/>
      <c r="K37" s="29"/>
      <c r="L37" s="29"/>
      <c r="M37" s="25"/>
    </row>
    <row r="38" spans="3:13" s="27" customFormat="1">
      <c r="C38" s="76"/>
      <c r="E38" s="25"/>
      <c r="F38" s="25"/>
      <c r="H38" s="25"/>
      <c r="I38" s="29"/>
      <c r="J38" s="29"/>
      <c r="K38" s="29"/>
      <c r="L38" s="29"/>
      <c r="M38" s="25"/>
    </row>
    <row r="39" spans="3:13" s="27" customFormat="1">
      <c r="C39" s="76"/>
      <c r="E39" s="25"/>
      <c r="F39" s="25"/>
      <c r="H39" s="25"/>
      <c r="I39" s="29"/>
      <c r="J39" s="29"/>
      <c r="K39" s="29"/>
      <c r="L39" s="29"/>
      <c r="M39" s="25"/>
    </row>
    <row r="40" spans="3:13" s="27" customFormat="1">
      <c r="C40" s="76"/>
      <c r="E40" s="25"/>
      <c r="F40" s="25"/>
      <c r="H40" s="25"/>
      <c r="I40" s="29"/>
      <c r="J40" s="29"/>
      <c r="K40" s="29"/>
      <c r="L40" s="29"/>
      <c r="M40" s="25"/>
    </row>
    <row r="41" spans="3:13" s="27" customFormat="1">
      <c r="C41" s="76"/>
      <c r="E41" s="25"/>
      <c r="F41" s="25"/>
      <c r="H41" s="25"/>
      <c r="I41" s="29"/>
      <c r="J41" s="29"/>
      <c r="K41" s="29"/>
      <c r="L41" s="29"/>
      <c r="M41" s="25"/>
    </row>
    <row r="42" spans="3:13">
      <c r="L42" s="29"/>
    </row>
    <row r="43" spans="3:13">
      <c r="L43" s="29"/>
    </row>
  </sheetData>
  <phoneticPr fontId="1" type="noConversion"/>
  <dataValidations disablePrompts="1" count="1">
    <dataValidation type="list" allowBlank="1" showInputMessage="1" showErrorMessage="1" sqref="C5:C1048576" xr:uid="{00000000-0002-0000-0700-000000000000}">
      <formula1>"신규매수,추가매수,일부매도,전량매도"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V315"/>
  <sheetViews>
    <sheetView zoomScale="90" zoomScaleNormal="90" workbookViewId="0">
      <pane xSplit="1" ySplit="5" topLeftCell="B6" activePane="bottomRight" state="frozen"/>
      <selection activeCell="K18" sqref="K18"/>
      <selection pane="topRight" activeCell="K18" sqref="K18"/>
      <selection pane="bottomLeft" activeCell="K18" sqref="K18"/>
      <selection pane="bottomRight" activeCell="A8" sqref="A8"/>
    </sheetView>
  </sheetViews>
  <sheetFormatPr baseColWidth="10" defaultColWidth="9" defaultRowHeight="15"/>
  <cols>
    <col min="1" max="2" width="14.83203125" style="1" customWidth="1"/>
    <col min="3" max="3" width="16.33203125" style="1" customWidth="1"/>
    <col min="4" max="4" width="14.1640625" style="1" customWidth="1"/>
    <col min="5" max="5" width="13.5" style="1" customWidth="1"/>
    <col min="6" max="6" width="15.6640625" style="1" customWidth="1"/>
    <col min="7" max="7" width="12.83203125" style="1" customWidth="1"/>
    <col min="8" max="8" width="17.1640625" style="1" customWidth="1"/>
    <col min="9" max="9" width="16.6640625" style="1" customWidth="1"/>
    <col min="10" max="10" width="10.1640625" style="1" customWidth="1"/>
    <col min="11" max="11" width="9.33203125" style="1" customWidth="1"/>
    <col min="12" max="12" width="14.5" style="20" customWidth="1"/>
    <col min="13" max="13" width="11.83203125" style="21" bestFit="1" customWidth="1"/>
    <col min="14" max="14" width="10.1640625" style="21" customWidth="1"/>
    <col min="15" max="15" width="11.1640625" style="21" bestFit="1" customWidth="1"/>
    <col min="16" max="16" width="14.83203125" style="21" customWidth="1"/>
    <col min="17" max="17" width="14.33203125" style="21" customWidth="1"/>
    <col min="18" max="18" width="12.83203125" style="21" customWidth="1"/>
    <col min="19" max="19" width="13.1640625" style="21" customWidth="1"/>
    <col min="20" max="20" width="12.5" style="20" customWidth="1"/>
    <col min="21" max="21" width="9" style="20"/>
    <col min="22" max="22" width="11.83203125" style="20" customWidth="1"/>
    <col min="23" max="16384" width="9" style="20"/>
  </cols>
  <sheetData>
    <row r="1" spans="1:22" s="44" customFormat="1" ht="22.5" customHeight="1">
      <c r="A1" s="55" t="s">
        <v>9</v>
      </c>
      <c r="B1" s="56" t="s">
        <v>221</v>
      </c>
      <c r="C1" s="55" t="s">
        <v>85</v>
      </c>
      <c r="D1" s="55" t="s">
        <v>86</v>
      </c>
      <c r="E1" s="61" t="s">
        <v>87</v>
      </c>
      <c r="F1" s="62" t="s">
        <v>19</v>
      </c>
      <c r="G1" s="63" t="s">
        <v>3</v>
      </c>
      <c r="H1" s="64" t="s">
        <v>41</v>
      </c>
      <c r="I1" s="64" t="s">
        <v>88</v>
      </c>
      <c r="J1" s="12"/>
      <c r="L1" s="45"/>
      <c r="M1" s="45"/>
      <c r="N1" s="45"/>
      <c r="O1" s="45"/>
      <c r="P1" s="45"/>
      <c r="Q1" s="45"/>
      <c r="R1" s="45"/>
    </row>
    <row r="2" spans="1:22" s="1" customFormat="1">
      <c r="A2" s="9" t="s">
        <v>60</v>
      </c>
      <c r="B2" s="9" t="s">
        <v>118</v>
      </c>
      <c r="C2" s="11">
        <v>0.6</v>
      </c>
      <c r="D2" s="24">
        <v>2.2000000000000002</v>
      </c>
      <c r="E2" s="24">
        <v>3.3</v>
      </c>
      <c r="F2" s="10">
        <v>0.24</v>
      </c>
      <c r="G2" s="18"/>
      <c r="H2" s="19"/>
      <c r="I2" s="19"/>
      <c r="J2" s="15"/>
      <c r="L2" s="23"/>
      <c r="M2" s="23"/>
      <c r="N2" s="23"/>
      <c r="O2" s="23"/>
      <c r="P2" s="23"/>
      <c r="Q2" s="23"/>
      <c r="R2" s="23"/>
    </row>
    <row r="3" spans="1:22" s="1" customFormat="1">
      <c r="M3" s="23"/>
      <c r="N3" s="23"/>
      <c r="O3" s="23"/>
      <c r="P3" s="23"/>
      <c r="Q3" s="23"/>
      <c r="R3" s="23"/>
      <c r="S3" s="23"/>
    </row>
    <row r="4" spans="1:22" s="1" customFormat="1" ht="18">
      <c r="A4" s="65" t="s">
        <v>24</v>
      </c>
      <c r="B4" s="67" t="s">
        <v>274</v>
      </c>
      <c r="C4" s="67" t="s">
        <v>275</v>
      </c>
      <c r="D4" s="67" t="s">
        <v>276</v>
      </c>
      <c r="E4" s="67" t="s">
        <v>277</v>
      </c>
      <c r="F4" s="67" t="s">
        <v>278</v>
      </c>
      <c r="G4" s="67" t="s">
        <v>279</v>
      </c>
      <c r="H4" s="67"/>
      <c r="I4" s="67"/>
      <c r="J4" s="67"/>
      <c r="K4" s="92" t="s">
        <v>44</v>
      </c>
      <c r="L4" s="92" t="s">
        <v>89</v>
      </c>
      <c r="M4" s="92" t="s">
        <v>45</v>
      </c>
      <c r="N4" s="94" t="s">
        <v>0</v>
      </c>
      <c r="O4" s="89" t="s">
        <v>90</v>
      </c>
      <c r="P4" s="89"/>
      <c r="Q4" s="89"/>
      <c r="R4" s="89" t="s">
        <v>30</v>
      </c>
      <c r="S4" s="89"/>
      <c r="T4" s="89"/>
      <c r="U4" s="89"/>
      <c r="V4" s="90" t="s">
        <v>12</v>
      </c>
    </row>
    <row r="5" spans="1:22" s="1" customFormat="1" ht="54">
      <c r="A5" s="66" t="s">
        <v>91</v>
      </c>
      <c r="B5" s="67">
        <v>5</v>
      </c>
      <c r="C5" s="67">
        <v>4</v>
      </c>
      <c r="D5" s="67">
        <v>3</v>
      </c>
      <c r="E5" s="67">
        <v>2</v>
      </c>
      <c r="F5" s="67">
        <v>1</v>
      </c>
      <c r="G5" s="67">
        <v>0</v>
      </c>
      <c r="H5" s="67"/>
      <c r="I5" s="67"/>
      <c r="J5" s="67"/>
      <c r="K5" s="93"/>
      <c r="L5" s="93"/>
      <c r="M5" s="93"/>
      <c r="N5" s="95"/>
      <c r="O5" s="34" t="s">
        <v>16</v>
      </c>
      <c r="P5" s="34" t="s">
        <v>92</v>
      </c>
      <c r="Q5" s="34" t="s">
        <v>93</v>
      </c>
      <c r="R5" s="34" t="s">
        <v>94</v>
      </c>
      <c r="S5" s="35" t="s">
        <v>95</v>
      </c>
      <c r="T5" s="35" t="s">
        <v>34</v>
      </c>
      <c r="U5" s="35" t="s">
        <v>26</v>
      </c>
      <c r="V5" s="91"/>
    </row>
    <row r="6" spans="1:22" s="1" customFormat="1" ht="17">
      <c r="A6" s="3">
        <v>44319</v>
      </c>
      <c r="B6" s="31">
        <f>IF(ISBLANK($A6),"",SUMIFS('MP내역(중립)'!$G:$G,'MP내역(중립)'!$A:$A,$A6,'MP내역(중립)'!$D:$D,B$4,'MP내역(중립)'!$E:$E,B$5))</f>
        <v>8.4000000000000005E-2</v>
      </c>
      <c r="C6" s="31">
        <f>IF(ISBLANK($A6),"",SUMIFS('MP내역(중립)'!$G:$G,'MP내역(중립)'!$A:$A,$A6,'MP내역(중립)'!$D:$D,C$4,'MP내역(중립)'!$E:$E,C$5))</f>
        <v>0.316</v>
      </c>
      <c r="D6" s="31">
        <f>IF(ISBLANK($A6),"",SUMIFS('MP내역(중립)'!$G:$G,'MP내역(중립)'!$A:$A,$A6,'MP내역(중립)'!$D:$D,D$4,'MP내역(중립)'!$E:$E,D$5))</f>
        <v>0.02</v>
      </c>
      <c r="E6" s="31">
        <f>IF(ISBLANK($A6),"",SUMIFS('MP내역(중립)'!$G:$G,'MP내역(중립)'!$A:$A,$A6,'MP내역(중립)'!$D:$D,E$4,'MP내역(중립)'!$E:$E,E$5))</f>
        <v>0.33999999999999997</v>
      </c>
      <c r="F6" s="31">
        <f>IF(ISBLANK($A6),"",SUMIFS('MP내역(중립)'!$G:$G,'MP내역(중립)'!$A:$A,$A6,'MP내역(중립)'!$D:$D,F$4,'MP내역(중립)'!$E:$E,F$5))</f>
        <v>0.24</v>
      </c>
      <c r="G6" s="31">
        <f>IF(ISBLANK($A6),"",SUMIFS('MP내역(중립)'!$G:$G,'MP내역(중립)'!$A:$A,$A6,'MP내역(중립)'!$D:$D,G$4,'MP내역(중립)'!$E:$E,G$5))</f>
        <v>0</v>
      </c>
      <c r="H6" s="31">
        <f>IF(ISBLANK($A6),"",SUMIFS('MP내역(중립)'!$G:$G,'MP내역(중립)'!$A:$A,$A6,'MP내역(중립)'!$D:$D,H$4,'MP내역(중립)'!$E:$E,H$5))</f>
        <v>0</v>
      </c>
      <c r="I6" s="31">
        <f>IF(ISBLANK($A6),"",SUMIFS('MP내역(중립)'!$G:$G,'MP내역(중립)'!$A:$A,$A6,'MP내역(중립)'!$D:$D,I$4,'MP내역(중립)'!$E:$E,I$5))</f>
        <v>0</v>
      </c>
      <c r="J6" s="31">
        <f>IF(ISBLANK($A6),"",SUMIFS('MP내역(중립)'!$G:$G,'MP내역(중립)'!$A:$A,$A6,'MP내역(중립)'!$D:$D,J$4,'MP내역(중립)'!$E:$E,J$5))</f>
        <v>0</v>
      </c>
      <c r="K6" s="31">
        <f>IF(ISBLANK(A6),"",SUM(B6:J6))</f>
        <v>1</v>
      </c>
      <c r="L6" s="31">
        <f>IF(ISBLANK(A6),"",SUMIFS('MP내역(중립)'!G:G,'MP내역(중립)'!A:A,'포트변경내역(중립)'!A6,'MP내역(중립)'!F:F,"Y"))</f>
        <v>0.4</v>
      </c>
      <c r="M6" s="38">
        <f>IF(ISBLANK(A6),"",SUMPRODUCT($B$5:$J$5,B6:J6))</f>
        <v>2.6640000000000006</v>
      </c>
      <c r="N6" s="16" t="s">
        <v>11</v>
      </c>
      <c r="O6" s="13" t="str">
        <f>IF(ISBLANK(L6),"",IF($C$2&gt;=L6,"O","X"))</f>
        <v>O</v>
      </c>
      <c r="P6" s="13" t="str">
        <f>IF(ISBLANK(M6),"",IF(AND($D$2&lt;=M6,M6&lt;=$E$2),"O","X"))</f>
        <v>O</v>
      </c>
      <c r="Q6" s="13" t="str">
        <f>IF(ISBLANK(A6),"",IFERROR(IF(M6&lt;VLOOKUP(A6,'포트변경내역(적극)'!A:M,13,0),"O","X"),""))</f>
        <v>O</v>
      </c>
      <c r="R6" s="13">
        <f>IF(ISBLANK(A6),"",COUNTIFS('MP내역(중립)'!$A:$A,A6)-COUNTIFS('MP내역(중립)'!$A:$A,A6,'MP내역(중립)'!$B:$B,"현금")-COUNTIFS('MP내역(중립)'!$A:$A,A6,'MP내역(중립)'!$B:$B,"예수금")-COUNTIFS('MP내역(중립)'!$A:$A,A6,'MP내역(중립)'!$B:$B,"예탁금")-COUNTIFS('MP내역(중립)'!$A:$A,A6,'MP내역(중립)'!$B:$B,"합계"))</f>
        <v>8</v>
      </c>
      <c r="S6" s="13" t="str">
        <f>IF(ISBLANK(A6),"",IF(COUNTIFS('MP내역(중립)'!A:A,A6,'MP내역(중립)'!G:G,"&gt;"&amp;$F$2,'MP내역(중립)'!D:D,"&lt;&gt;"&amp;$H$2,'MP내역(중립)'!D:D,"&lt;&gt;"&amp;$I$2,'MP내역(중립)'!B:B,"&lt;&gt;현금",'MP내역(중립)'!B:B,"&lt;&gt;합계")=0,"O","X"))</f>
        <v>O</v>
      </c>
      <c r="T6" s="13" t="str">
        <f>IF(ISBLANK(A6),"",IF(AND(ABS(L6-SUMIFS('MP내역(중립)'!G:G,'MP내역(중립)'!A:A,A6,'MP내역(중립)'!F:F,"Y"))&lt;0.001,ABS(K6-SUMIFS('MP내역(중립)'!G:G,'MP내역(중립)'!A:A,A6,'MP내역(중립)'!B:B,"&lt;&gt;합계"))&lt;0.001),"O","X"))</f>
        <v>O</v>
      </c>
      <c r="U6" s="13" t="str">
        <f>IF(ISBLANK(A6),"",IF(COUNTIFS('MP내역(중립)'!A:A,A6,'MP내역(중립)'!H:H,"X")=0,"O","X"))</f>
        <v>O</v>
      </c>
      <c r="V6" s="36"/>
    </row>
    <row r="7" spans="1:22" s="1" customFormat="1" ht="17">
      <c r="A7" s="3">
        <v>44349</v>
      </c>
      <c r="B7" s="31">
        <f>IF(ISBLANK($A7),"",SUMIFS('MP내역(중립)'!$G:$G,'MP내역(중립)'!$A:$A,$A7,'MP내역(중립)'!$D:$D,B$4,'MP내역(중립)'!$E:$E,B$5))</f>
        <v>8.4000000000000005E-2</v>
      </c>
      <c r="C7" s="31">
        <f>IF(ISBLANK($A7),"",SUMIFS('MP내역(중립)'!$G:$G,'MP내역(중립)'!$A:$A,$A7,'MP내역(중립)'!$D:$D,C$4,'MP내역(중립)'!$E:$E,C$5))</f>
        <v>0.31600000000000006</v>
      </c>
      <c r="D7" s="31">
        <f>IF(ISBLANK($A7),"",SUMIFS('MP내역(중립)'!$G:$G,'MP내역(중립)'!$A:$A,$A7,'MP내역(중립)'!$D:$D,D$4,'MP내역(중립)'!$E:$E,D$5))</f>
        <v>0.02</v>
      </c>
      <c r="E7" s="31">
        <f>IF(ISBLANK($A7),"",SUMIFS('MP내역(중립)'!$G:$G,'MP내역(중립)'!$A:$A,$A7,'MP내역(중립)'!$D:$D,E$4,'MP내역(중립)'!$E:$E,E$5))</f>
        <v>0.33999999999999997</v>
      </c>
      <c r="F7" s="31">
        <f>IF(ISBLANK($A7),"",SUMIFS('MP내역(중립)'!$G:$G,'MP내역(중립)'!$A:$A,$A7,'MP내역(중립)'!$D:$D,F$4,'MP내역(중립)'!$E:$E,F$5))</f>
        <v>0.24</v>
      </c>
      <c r="G7" s="31">
        <f>IF(ISBLANK($A7),"",SUMIFS('MP내역(중립)'!$G:$G,'MP내역(중립)'!$A:$A,$A7,'MP내역(중립)'!$D:$D,G$4,'MP내역(중립)'!$E:$E,G$5))</f>
        <v>0</v>
      </c>
      <c r="H7" s="31">
        <f>IF(ISBLANK($A7),"",SUMIFS('MP내역(중립)'!$G:$G,'MP내역(중립)'!$A:$A,$A7,'MP내역(중립)'!$D:$D,H$4,'MP내역(중립)'!$E:$E,H$5))</f>
        <v>0</v>
      </c>
      <c r="I7" s="31">
        <f>IF(ISBLANK($A7),"",SUMIFS('MP내역(중립)'!$G:$G,'MP내역(중립)'!$A:$A,$A7,'MP내역(중립)'!$D:$D,I$4,'MP내역(중립)'!$E:$E,I$5))</f>
        <v>0</v>
      </c>
      <c r="J7" s="31">
        <f>IF(ISBLANK($A7),"",SUMIFS('MP내역(중립)'!$G:$G,'MP내역(중립)'!$A:$A,$A7,'MP내역(중립)'!$D:$D,J$4,'MP내역(중립)'!$E:$E,J$5))</f>
        <v>0</v>
      </c>
      <c r="K7" s="31">
        <f>IF(ISBLANK(A7),"",SUM(B7:J7))</f>
        <v>1</v>
      </c>
      <c r="L7" s="31">
        <f>IF(ISBLANK(A7),"",SUMIFS('MP내역(중립)'!G:G,'MP내역(중립)'!A:A,'포트변경내역(중립)'!A7,'MP내역(중립)'!F:F,"Y"))</f>
        <v>0.40000000000000008</v>
      </c>
      <c r="M7" s="38">
        <f>IF(ISBLANK(A7),"",SUMPRODUCT($B$5:$J$5,B7:J7))</f>
        <v>2.6640000000000006</v>
      </c>
      <c r="N7" s="16" t="s">
        <v>304</v>
      </c>
      <c r="O7" s="13" t="str">
        <f>IF(ISBLANK(L7),"",IF($C$2&gt;=L7,"O","X"))</f>
        <v>O</v>
      </c>
      <c r="P7" s="13" t="str">
        <f>IF(ISBLANK(M7),"",IF(AND($D$2&lt;=M7,M7&lt;=$E$2),"O","X"))</f>
        <v>O</v>
      </c>
      <c r="Q7" s="13" t="str">
        <f>IF(ISBLANK(A7),"",IFERROR(IF(M7&lt;VLOOKUP(A7,'포트변경내역(적극)'!A:M,13,0),"O","X"),""))</f>
        <v>O</v>
      </c>
      <c r="R7" s="13">
        <f>IF(ISBLANK(A7),"",COUNTIFS('MP내역(중립)'!$A:$A,A7)-COUNTIFS('MP내역(중립)'!$A:$A,A7,'MP내역(중립)'!$B:$B,"현금")-COUNTIFS('MP내역(중립)'!$A:$A,A7,'MP내역(중립)'!$B:$B,"예수금")-COUNTIFS('MP내역(중립)'!$A:$A,A7,'MP내역(중립)'!$B:$B,"예탁금")-COUNTIFS('MP내역(중립)'!$A:$A,A7,'MP내역(중립)'!$B:$B,"합계"))</f>
        <v>8</v>
      </c>
      <c r="S7" s="13" t="str">
        <f>IF(ISBLANK(A7),"",IF(COUNTIFS('MP내역(중립)'!A:A,A7,'MP내역(중립)'!G:G,"&gt;"&amp;$F$2,'MP내역(중립)'!D:D,"&lt;&gt;"&amp;$H$2,'MP내역(중립)'!D:D,"&lt;&gt;"&amp;$I$2,'MP내역(중립)'!B:B,"&lt;&gt;현금",'MP내역(중립)'!B:B,"&lt;&gt;합계")=0,"O","X"))</f>
        <v>O</v>
      </c>
      <c r="T7" s="13" t="str">
        <f>IF(ISBLANK(A7),"",IF(AND(ABS(L7-SUMIFS('MP내역(중립)'!G:G,'MP내역(중립)'!A:A,A7,'MP내역(중립)'!F:F,"Y"))&lt;0.001,ABS(K7-SUMIFS('MP내역(중립)'!G:G,'MP내역(중립)'!A:A,A7,'MP내역(중립)'!B:B,"&lt;&gt;합계"))&lt;0.001),"O","X"))</f>
        <v>O</v>
      </c>
      <c r="U7" s="13" t="str">
        <f>IF(ISBLANK(A7),"",IF(COUNTIFS('MP내역(중립)'!A:A,A7,'MP내역(중립)'!H:H,"X")=0,"O","X"))</f>
        <v>O</v>
      </c>
      <c r="V7" s="36"/>
    </row>
    <row r="8" spans="1:22">
      <c r="A8" s="20"/>
      <c r="B8" s="20"/>
      <c r="C8" s="20"/>
      <c r="D8" s="20"/>
      <c r="E8" s="20"/>
      <c r="F8" s="20"/>
      <c r="G8" s="20"/>
      <c r="H8" s="20"/>
      <c r="I8" s="20"/>
      <c r="J8" s="20"/>
      <c r="K8" s="20"/>
      <c r="M8" s="20"/>
      <c r="N8" s="20"/>
      <c r="T8" s="21"/>
      <c r="U8" s="21"/>
    </row>
    <row r="9" spans="1:22">
      <c r="A9" s="20"/>
      <c r="B9" s="20"/>
      <c r="C9" s="20"/>
      <c r="D9" s="20"/>
      <c r="E9" s="20"/>
      <c r="F9" s="20"/>
      <c r="G9" s="20"/>
      <c r="H9" s="20"/>
      <c r="I9" s="20"/>
      <c r="J9" s="20"/>
      <c r="K9" s="20"/>
      <c r="M9" s="20"/>
      <c r="N9" s="20"/>
      <c r="T9" s="21"/>
      <c r="U9" s="21"/>
    </row>
    <row r="10" spans="1:22">
      <c r="A10" s="20"/>
      <c r="B10" s="20"/>
      <c r="C10" s="20"/>
      <c r="D10" s="20"/>
      <c r="E10" s="20"/>
      <c r="F10" s="20"/>
      <c r="G10" s="20"/>
      <c r="H10" s="20"/>
      <c r="I10" s="20"/>
      <c r="J10" s="20"/>
      <c r="K10" s="20"/>
      <c r="M10" s="20"/>
      <c r="N10" s="20"/>
      <c r="T10" s="21"/>
      <c r="U10" s="21"/>
    </row>
    <row r="11" spans="1:22">
      <c r="A11" s="20"/>
      <c r="B11" s="20"/>
      <c r="C11" s="20"/>
      <c r="D11" s="20"/>
      <c r="E11" s="20"/>
      <c r="F11" s="20"/>
      <c r="G11" s="20"/>
      <c r="H11" s="20"/>
      <c r="I11" s="20"/>
      <c r="J11" s="20"/>
      <c r="K11" s="20"/>
      <c r="M11" s="20"/>
      <c r="N11" s="20"/>
      <c r="T11" s="21"/>
      <c r="U11" s="21"/>
    </row>
    <row r="12" spans="1:22">
      <c r="A12" s="20"/>
      <c r="B12" s="20"/>
      <c r="C12" s="20"/>
      <c r="D12" s="20"/>
      <c r="E12" s="20"/>
      <c r="F12" s="20"/>
      <c r="G12" s="20"/>
      <c r="H12" s="20"/>
      <c r="I12" s="20"/>
      <c r="J12" s="20"/>
      <c r="K12" s="20"/>
      <c r="M12" s="20"/>
      <c r="N12" s="20"/>
      <c r="T12" s="21"/>
      <c r="U12" s="21"/>
    </row>
    <row r="13" spans="1:22">
      <c r="A13" s="20"/>
      <c r="B13" s="20"/>
      <c r="C13" s="20"/>
      <c r="D13" s="20"/>
      <c r="E13" s="20"/>
      <c r="F13" s="20"/>
      <c r="G13" s="20"/>
      <c r="H13" s="20"/>
      <c r="I13" s="20"/>
      <c r="J13" s="20"/>
      <c r="K13" s="20"/>
      <c r="M13" s="20"/>
      <c r="N13" s="20"/>
      <c r="T13" s="21"/>
      <c r="U13" s="21"/>
    </row>
    <row r="14" spans="1:22">
      <c r="A14" s="20"/>
      <c r="B14" s="20"/>
      <c r="C14" s="20"/>
      <c r="D14" s="20"/>
      <c r="E14" s="20"/>
      <c r="F14" s="20"/>
      <c r="G14" s="20"/>
      <c r="H14" s="20"/>
      <c r="I14" s="20"/>
      <c r="J14" s="20"/>
      <c r="K14" s="20"/>
      <c r="L14" s="21"/>
      <c r="S14" s="20"/>
    </row>
    <row r="15" spans="1:22">
      <c r="A15" s="20"/>
      <c r="B15" s="20"/>
      <c r="C15" s="20"/>
      <c r="D15" s="20"/>
      <c r="E15" s="20"/>
      <c r="F15" s="20"/>
      <c r="G15" s="20"/>
      <c r="H15" s="20"/>
      <c r="I15" s="20"/>
      <c r="J15" s="20"/>
      <c r="K15" s="20"/>
      <c r="L15" s="21"/>
      <c r="S15" s="20"/>
    </row>
    <row r="16" spans="1:22">
      <c r="A16" s="20"/>
      <c r="B16" s="20"/>
      <c r="C16" s="20"/>
      <c r="D16" s="20"/>
      <c r="E16" s="20"/>
      <c r="F16" s="20"/>
      <c r="G16" s="20"/>
      <c r="H16" s="20"/>
      <c r="I16" s="20"/>
      <c r="J16" s="20"/>
      <c r="K16" s="20"/>
      <c r="L16" s="21"/>
      <c r="S16" s="20"/>
    </row>
    <row r="17" spans="1:19">
      <c r="A17" s="20"/>
      <c r="B17" s="20"/>
      <c r="C17" s="20"/>
      <c r="D17" s="20"/>
      <c r="E17" s="20"/>
      <c r="F17" s="20"/>
      <c r="G17" s="20"/>
      <c r="H17" s="20"/>
      <c r="I17" s="20"/>
      <c r="J17" s="20"/>
      <c r="K17" s="20"/>
      <c r="L17" s="21"/>
      <c r="S17" s="20"/>
    </row>
    <row r="18" spans="1:19">
      <c r="A18" s="20"/>
      <c r="B18" s="20"/>
      <c r="C18" s="20"/>
      <c r="D18" s="20"/>
      <c r="E18" s="20"/>
      <c r="F18" s="20"/>
      <c r="G18" s="20"/>
      <c r="H18" s="20"/>
      <c r="I18" s="20"/>
      <c r="J18" s="20"/>
      <c r="K18" s="20"/>
      <c r="L18" s="21"/>
      <c r="S18" s="20"/>
    </row>
    <row r="19" spans="1:19">
      <c r="A19" s="20"/>
      <c r="B19" s="20"/>
      <c r="C19" s="20"/>
      <c r="D19" s="20"/>
      <c r="E19" s="20"/>
      <c r="F19" s="20"/>
      <c r="G19" s="20"/>
      <c r="H19" s="20"/>
      <c r="I19" s="20"/>
      <c r="J19" s="20"/>
      <c r="K19" s="20"/>
      <c r="L19" s="21"/>
      <c r="S19" s="20"/>
    </row>
    <row r="20" spans="1:19">
      <c r="A20" s="20"/>
      <c r="B20" s="20"/>
      <c r="C20" s="20"/>
      <c r="D20" s="20"/>
      <c r="E20" s="20"/>
      <c r="F20" s="20"/>
      <c r="G20" s="20"/>
      <c r="H20" s="20"/>
      <c r="I20" s="20"/>
      <c r="J20" s="20"/>
      <c r="K20" s="20"/>
      <c r="L20" s="21"/>
      <c r="S20" s="20"/>
    </row>
    <row r="21" spans="1:19">
      <c r="A21" s="20"/>
      <c r="B21" s="20"/>
      <c r="C21" s="20"/>
      <c r="D21" s="20"/>
      <c r="E21" s="20"/>
      <c r="F21" s="20"/>
      <c r="G21" s="20"/>
      <c r="H21" s="20"/>
      <c r="I21" s="20"/>
      <c r="J21" s="20"/>
      <c r="K21" s="20"/>
      <c r="L21" s="21"/>
      <c r="S21" s="20"/>
    </row>
    <row r="22" spans="1:19">
      <c r="A22" s="20"/>
      <c r="B22" s="20"/>
      <c r="C22" s="20"/>
      <c r="D22" s="20"/>
      <c r="E22" s="20"/>
      <c r="F22" s="20"/>
      <c r="G22" s="20"/>
      <c r="H22" s="20"/>
      <c r="I22" s="20"/>
      <c r="J22" s="20"/>
      <c r="K22" s="20"/>
      <c r="L22" s="21"/>
      <c r="S22" s="20"/>
    </row>
    <row r="23" spans="1:19">
      <c r="A23" s="20"/>
      <c r="B23" s="20"/>
      <c r="C23" s="20"/>
      <c r="D23" s="20"/>
      <c r="E23" s="20"/>
      <c r="F23" s="20"/>
      <c r="G23" s="20"/>
      <c r="H23" s="20"/>
      <c r="I23" s="20"/>
      <c r="J23" s="20"/>
      <c r="K23" s="20"/>
      <c r="L23" s="21"/>
      <c r="S23" s="20"/>
    </row>
    <row r="24" spans="1:19">
      <c r="A24" s="20"/>
      <c r="B24" s="20"/>
      <c r="C24" s="20"/>
      <c r="D24" s="20"/>
      <c r="E24" s="20"/>
      <c r="F24" s="20"/>
      <c r="G24" s="20"/>
      <c r="H24" s="20"/>
      <c r="I24" s="20"/>
      <c r="J24" s="20"/>
      <c r="K24" s="20"/>
      <c r="L24" s="21" t="str">
        <f t="shared" ref="L24:L70" si="0">IF(I24="","",IF($C$2&gt;=I24,"O","X"))</f>
        <v/>
      </c>
      <c r="M24" s="21" t="str">
        <f t="shared" ref="M24:M70" si="1">IF(J24="","",IF(AND($D$2&lt;=J24,J24&lt;=$E$2),"O","X"))</f>
        <v/>
      </c>
      <c r="N24" s="21" t="str">
        <f>IF(A24="","",IFERROR(IF(J24&lt;VLOOKUP(A24,'포트변경내역(적극)'!A:J,10,0),"O","X"),""))</f>
        <v/>
      </c>
      <c r="O24" s="21" t="str">
        <f>IF(A24="","",COUNTIFS('MP내역(중립)'!$A:$A,A24)-COUNTIFS('MP내역(중립)'!$A:$A,A24,'MP내역(중립)'!$B:$B,"현금")-COUNTIFS('MP내역(중립)'!$A:$A,A24,'MP내역(중립)'!$B:$B,"예수금")-COUNTIFS('MP내역(중립)'!$A:$A,A24,'MP내역(중립)'!$B:$B,"예탁금")-COUNTIFS('MP내역(중립)'!$A:$A,A24,'MP내역(중립)'!$B:$B,"합계"))</f>
        <v/>
      </c>
      <c r="P24" s="21" t="str">
        <f>IF(A24="","",IF(COUNTIFS('MP내역(중립)'!A:A,A24,'MP내역(중립)'!G:G,"&gt;"&amp;$F$2,'MP내역(중립)'!D:D,"&lt;&gt;"&amp;$H$2,'MP내역(중립)'!D:D,"&lt;&gt;"&amp;$I$2,'MP내역(중립)'!B:B,"&lt;&gt;현금",'MP내역(중립)'!B:B,"&lt;&gt;합계")=0,"O","X"))</f>
        <v/>
      </c>
      <c r="Q24" s="21" t="str">
        <f>IF(A24="","",IF(AND(ABS(I24-SUMIFS('MP내역(중립)'!G:G,'MP내역(중립)'!A:A,A24,'MP내역(중립)'!F:F,"Y"))&lt;0.001,ABS(H24-SUMIFS('MP내역(중립)'!G:G,'MP내역(중립)'!A:A,A24,'MP내역(중립)'!B:B,"&lt;&gt;합계"))&lt;0.001),"O","X"))</f>
        <v/>
      </c>
      <c r="R24" s="21" t="str">
        <f>IF(A24="","",IF(COUNTIFS('MP내역(중립)'!A:A,A24,'MP내역(중립)'!H:H,"X")=0,"O","X"))</f>
        <v/>
      </c>
      <c r="S24" s="20"/>
    </row>
    <row r="25" spans="1:19">
      <c r="A25" s="20"/>
      <c r="B25" s="20"/>
      <c r="C25" s="20"/>
      <c r="D25" s="20"/>
      <c r="E25" s="20"/>
      <c r="F25" s="20"/>
      <c r="G25" s="20"/>
      <c r="H25" s="20"/>
      <c r="I25" s="20"/>
      <c r="J25" s="20"/>
      <c r="K25" s="20"/>
      <c r="L25" s="21" t="str">
        <f t="shared" si="0"/>
        <v/>
      </c>
      <c r="M25" s="21" t="str">
        <f t="shared" si="1"/>
        <v/>
      </c>
      <c r="N25" s="21" t="str">
        <f>IF(A25="","",IFERROR(IF(J25&lt;VLOOKUP(A25,'포트변경내역(적극)'!A:J,10,0),"O","X"),""))</f>
        <v/>
      </c>
      <c r="O25" s="21" t="str">
        <f>IF(A25="","",COUNTIFS('MP내역(중립)'!$A:$A,A25)-COUNTIFS('MP내역(중립)'!$A:$A,A25,'MP내역(중립)'!$B:$B,"현금")-COUNTIFS('MP내역(중립)'!$A:$A,A25,'MP내역(중립)'!$B:$B,"예수금")-COUNTIFS('MP내역(중립)'!$A:$A,A25,'MP내역(중립)'!$B:$B,"예탁금")-COUNTIFS('MP내역(중립)'!$A:$A,A25,'MP내역(중립)'!$B:$B,"합계"))</f>
        <v/>
      </c>
      <c r="P25" s="21" t="str">
        <f>IF(A25="","",IF(COUNTIFS('MP내역(중립)'!A:A,A25,'MP내역(중립)'!G:G,"&gt;"&amp;$F$2,'MP내역(중립)'!D:D,"&lt;&gt;"&amp;$H$2,'MP내역(중립)'!D:D,"&lt;&gt;"&amp;$I$2,'MP내역(중립)'!B:B,"&lt;&gt;현금",'MP내역(중립)'!B:B,"&lt;&gt;합계")=0,"O","X"))</f>
        <v/>
      </c>
      <c r="Q25" s="21" t="str">
        <f>IF(A25="","",IF(AND(ABS(I25-SUMIFS('MP내역(중립)'!G:G,'MP내역(중립)'!A:A,A25,'MP내역(중립)'!F:F,"Y"))&lt;0.001,ABS(H25-SUMIFS('MP내역(중립)'!G:G,'MP내역(중립)'!A:A,A25,'MP내역(중립)'!B:B,"&lt;&gt;합계"))&lt;0.001),"O","X"))</f>
        <v/>
      </c>
      <c r="R25" s="21" t="str">
        <f>IF(A25="","",IF(COUNTIFS('MP내역(중립)'!A:A,A25,'MP내역(중립)'!H:H,"X")=0,"O","X"))</f>
        <v/>
      </c>
      <c r="S25" s="20"/>
    </row>
    <row r="26" spans="1:19">
      <c r="A26" s="20"/>
      <c r="B26" s="20"/>
      <c r="C26" s="20"/>
      <c r="D26" s="20"/>
      <c r="E26" s="20"/>
      <c r="F26" s="20"/>
      <c r="G26" s="20"/>
      <c r="H26" s="20"/>
      <c r="I26" s="20"/>
      <c r="J26" s="20"/>
      <c r="K26" s="20"/>
      <c r="L26" s="21" t="str">
        <f t="shared" si="0"/>
        <v/>
      </c>
      <c r="M26" s="21" t="str">
        <f t="shared" si="1"/>
        <v/>
      </c>
      <c r="N26" s="21" t="str">
        <f>IF(A26="","",IFERROR(IF(J26&lt;VLOOKUP(A26,'포트변경내역(적극)'!A:J,10,0),"O","X"),""))</f>
        <v/>
      </c>
      <c r="O26" s="21" t="str">
        <f>IF(A26="","",COUNTIFS('MP내역(중립)'!$A:$A,A26)-COUNTIFS('MP내역(중립)'!$A:$A,A26,'MP내역(중립)'!$B:$B,"현금")-COUNTIFS('MP내역(중립)'!$A:$A,A26,'MP내역(중립)'!$B:$B,"예수금")-COUNTIFS('MP내역(중립)'!$A:$A,A26,'MP내역(중립)'!$B:$B,"예탁금")-COUNTIFS('MP내역(중립)'!$A:$A,A26,'MP내역(중립)'!$B:$B,"합계"))</f>
        <v/>
      </c>
      <c r="P26" s="21" t="str">
        <f>IF(A26="","",IF(COUNTIFS('MP내역(중립)'!A:A,A26,'MP내역(중립)'!G:G,"&gt;"&amp;$F$2,'MP내역(중립)'!D:D,"&lt;&gt;"&amp;$H$2,'MP내역(중립)'!D:D,"&lt;&gt;"&amp;$I$2,'MP내역(중립)'!B:B,"&lt;&gt;현금",'MP내역(중립)'!B:B,"&lt;&gt;합계")=0,"O","X"))</f>
        <v/>
      </c>
      <c r="Q26" s="21" t="str">
        <f>IF(A26="","",IF(AND(ABS(I26-SUMIFS('MP내역(중립)'!G:G,'MP내역(중립)'!A:A,A26,'MP내역(중립)'!F:F,"Y"))&lt;0.001,ABS(H26-SUMIFS('MP내역(중립)'!G:G,'MP내역(중립)'!A:A,A26,'MP내역(중립)'!B:B,"&lt;&gt;합계"))&lt;0.001),"O","X"))</f>
        <v/>
      </c>
      <c r="R26" s="21" t="str">
        <f>IF(A26="","",IF(COUNTIFS('MP내역(중립)'!A:A,A26,'MP내역(중립)'!H:H,"X")=0,"O","X"))</f>
        <v/>
      </c>
      <c r="S26" s="20"/>
    </row>
    <row r="27" spans="1:19">
      <c r="A27" s="20"/>
      <c r="B27" s="20"/>
      <c r="C27" s="20"/>
      <c r="D27" s="20"/>
      <c r="E27" s="20"/>
      <c r="F27" s="20"/>
      <c r="G27" s="20"/>
      <c r="H27" s="20"/>
      <c r="I27" s="20"/>
      <c r="J27" s="20"/>
      <c r="K27" s="20"/>
      <c r="L27" s="21" t="str">
        <f t="shared" si="0"/>
        <v/>
      </c>
      <c r="M27" s="21" t="str">
        <f t="shared" si="1"/>
        <v/>
      </c>
      <c r="N27" s="21" t="str">
        <f>IF(A27="","",IFERROR(IF(J27&lt;VLOOKUP(A27,'포트변경내역(적극)'!A:J,10,0),"O","X"),""))</f>
        <v/>
      </c>
      <c r="O27" s="21" t="str">
        <f>IF(A27="","",COUNTIFS('MP내역(중립)'!$A:$A,A27)-COUNTIFS('MP내역(중립)'!$A:$A,A27,'MP내역(중립)'!$B:$B,"현금")-COUNTIFS('MP내역(중립)'!$A:$A,A27,'MP내역(중립)'!$B:$B,"예수금")-COUNTIFS('MP내역(중립)'!$A:$A,A27,'MP내역(중립)'!$B:$B,"예탁금")-COUNTIFS('MP내역(중립)'!$A:$A,A27,'MP내역(중립)'!$B:$B,"합계"))</f>
        <v/>
      </c>
      <c r="P27" s="21" t="str">
        <f>IF(A27="","",IF(COUNTIFS('MP내역(중립)'!A:A,A27,'MP내역(중립)'!G:G,"&gt;"&amp;$F$2,'MP내역(중립)'!D:D,"&lt;&gt;"&amp;$H$2,'MP내역(중립)'!D:D,"&lt;&gt;"&amp;$I$2,'MP내역(중립)'!B:B,"&lt;&gt;현금",'MP내역(중립)'!B:B,"&lt;&gt;합계")=0,"O","X"))</f>
        <v/>
      </c>
      <c r="Q27" s="21" t="str">
        <f>IF(A27="","",IF(AND(ABS(I27-SUMIFS('MP내역(중립)'!G:G,'MP내역(중립)'!A:A,A27,'MP내역(중립)'!F:F,"Y"))&lt;0.001,ABS(H27-SUMIFS('MP내역(중립)'!G:G,'MP내역(중립)'!A:A,A27,'MP내역(중립)'!B:B,"&lt;&gt;합계"))&lt;0.001),"O","X"))</f>
        <v/>
      </c>
      <c r="R27" s="21" t="str">
        <f>IF(A27="","",IF(COUNTIFS('MP내역(중립)'!A:A,A27,'MP내역(중립)'!H:H,"X")=0,"O","X"))</f>
        <v/>
      </c>
      <c r="S27" s="20"/>
    </row>
    <row r="28" spans="1:19">
      <c r="A28" s="20"/>
      <c r="B28" s="20"/>
      <c r="C28" s="20"/>
      <c r="D28" s="20"/>
      <c r="E28" s="20"/>
      <c r="F28" s="20"/>
      <c r="G28" s="20"/>
      <c r="H28" s="20"/>
      <c r="I28" s="20"/>
      <c r="J28" s="20"/>
      <c r="K28" s="20"/>
      <c r="L28" s="21" t="str">
        <f t="shared" si="0"/>
        <v/>
      </c>
      <c r="M28" s="21" t="str">
        <f t="shared" si="1"/>
        <v/>
      </c>
      <c r="N28" s="21" t="str">
        <f>IF(A28="","",IFERROR(IF(J28&lt;VLOOKUP(A28,'포트변경내역(적극)'!A:J,10,0),"O","X"),""))</f>
        <v/>
      </c>
      <c r="O28" s="21" t="str">
        <f>IF(A28="","",COUNTIFS('MP내역(중립)'!$A:$A,A28)-COUNTIFS('MP내역(중립)'!$A:$A,A28,'MP내역(중립)'!$B:$B,"현금")-COUNTIFS('MP내역(중립)'!$A:$A,A28,'MP내역(중립)'!$B:$B,"예수금")-COUNTIFS('MP내역(중립)'!$A:$A,A28,'MP내역(중립)'!$B:$B,"예탁금")-COUNTIFS('MP내역(중립)'!$A:$A,A28,'MP내역(중립)'!$B:$B,"합계"))</f>
        <v/>
      </c>
      <c r="P28" s="21" t="str">
        <f>IF(A28="","",IF(COUNTIFS('MP내역(중립)'!A:A,A28,'MP내역(중립)'!G:G,"&gt;"&amp;$F$2,'MP내역(중립)'!D:D,"&lt;&gt;"&amp;$H$2,'MP내역(중립)'!D:D,"&lt;&gt;"&amp;$I$2,'MP내역(중립)'!B:B,"&lt;&gt;현금",'MP내역(중립)'!B:B,"&lt;&gt;합계")=0,"O","X"))</f>
        <v/>
      </c>
      <c r="Q28" s="21" t="str">
        <f>IF(A28="","",IF(AND(ABS(I28-SUMIFS('MP내역(중립)'!G:G,'MP내역(중립)'!A:A,A28,'MP내역(중립)'!F:F,"Y"))&lt;0.001,ABS(H28-SUMIFS('MP내역(중립)'!G:G,'MP내역(중립)'!A:A,A28,'MP내역(중립)'!B:B,"&lt;&gt;합계"))&lt;0.001),"O","X"))</f>
        <v/>
      </c>
      <c r="R28" s="21" t="str">
        <f>IF(A28="","",IF(COUNTIFS('MP내역(중립)'!A:A,A28,'MP내역(중립)'!H:H,"X")=0,"O","X"))</f>
        <v/>
      </c>
      <c r="S28" s="20"/>
    </row>
    <row r="29" spans="1:19">
      <c r="A29" s="20"/>
      <c r="B29" s="20"/>
      <c r="C29" s="20"/>
      <c r="D29" s="20"/>
      <c r="E29" s="20"/>
      <c r="F29" s="20"/>
      <c r="G29" s="20"/>
      <c r="H29" s="20"/>
      <c r="I29" s="20"/>
      <c r="J29" s="20"/>
      <c r="K29" s="20"/>
      <c r="L29" s="21" t="str">
        <f t="shared" si="0"/>
        <v/>
      </c>
      <c r="M29" s="21" t="str">
        <f t="shared" si="1"/>
        <v/>
      </c>
      <c r="N29" s="21" t="str">
        <f>IF(A29="","",IFERROR(IF(J29&lt;VLOOKUP(A29,'포트변경내역(적극)'!A:J,10,0),"O","X"),""))</f>
        <v/>
      </c>
      <c r="O29" s="21" t="str">
        <f>IF(A29="","",COUNTIFS('MP내역(중립)'!$A:$A,A29)-COUNTIFS('MP내역(중립)'!$A:$A,A29,'MP내역(중립)'!$B:$B,"현금")-COUNTIFS('MP내역(중립)'!$A:$A,A29,'MP내역(중립)'!$B:$B,"예수금")-COUNTIFS('MP내역(중립)'!$A:$A,A29,'MP내역(중립)'!$B:$B,"예탁금")-COUNTIFS('MP내역(중립)'!$A:$A,A29,'MP내역(중립)'!$B:$B,"합계"))</f>
        <v/>
      </c>
      <c r="P29" s="21" t="str">
        <f>IF(A29="","",IF(COUNTIFS('MP내역(중립)'!A:A,A29,'MP내역(중립)'!G:G,"&gt;"&amp;$F$2,'MP내역(중립)'!D:D,"&lt;&gt;"&amp;$H$2,'MP내역(중립)'!D:D,"&lt;&gt;"&amp;$I$2,'MP내역(중립)'!B:B,"&lt;&gt;현금",'MP내역(중립)'!B:B,"&lt;&gt;합계")=0,"O","X"))</f>
        <v/>
      </c>
      <c r="Q29" s="21" t="str">
        <f>IF(A29="","",IF(AND(ABS(I29-SUMIFS('MP내역(중립)'!G:G,'MP내역(중립)'!A:A,A29,'MP내역(중립)'!F:F,"Y"))&lt;0.001,ABS(H29-SUMIFS('MP내역(중립)'!G:G,'MP내역(중립)'!A:A,A29,'MP내역(중립)'!B:B,"&lt;&gt;합계"))&lt;0.001),"O","X"))</f>
        <v/>
      </c>
      <c r="R29" s="21" t="str">
        <f>IF(A29="","",IF(COUNTIFS('MP내역(중립)'!A:A,A29,'MP내역(중립)'!H:H,"X")=0,"O","X"))</f>
        <v/>
      </c>
      <c r="S29" s="20"/>
    </row>
    <row r="30" spans="1:19">
      <c r="A30" s="20"/>
      <c r="B30" s="20"/>
      <c r="C30" s="20"/>
      <c r="D30" s="20"/>
      <c r="E30" s="20"/>
      <c r="F30" s="20"/>
      <c r="G30" s="20"/>
      <c r="H30" s="20"/>
      <c r="I30" s="20"/>
      <c r="J30" s="20"/>
      <c r="K30" s="20"/>
      <c r="L30" s="21" t="str">
        <f t="shared" si="0"/>
        <v/>
      </c>
      <c r="M30" s="21" t="str">
        <f t="shared" si="1"/>
        <v/>
      </c>
      <c r="N30" s="21" t="str">
        <f>IF(A30="","",IFERROR(IF(J30&lt;VLOOKUP(A30,'포트변경내역(적극)'!A:J,10,0),"O","X"),""))</f>
        <v/>
      </c>
      <c r="O30" s="21" t="str">
        <f>IF(A30="","",COUNTIFS('MP내역(중립)'!$A:$A,A30)-COUNTIFS('MP내역(중립)'!$A:$A,A30,'MP내역(중립)'!$B:$B,"현금")-COUNTIFS('MP내역(중립)'!$A:$A,A30,'MP내역(중립)'!$B:$B,"예수금")-COUNTIFS('MP내역(중립)'!$A:$A,A30,'MP내역(중립)'!$B:$B,"예탁금")-COUNTIFS('MP내역(중립)'!$A:$A,A30,'MP내역(중립)'!$B:$B,"합계"))</f>
        <v/>
      </c>
      <c r="P30" s="21" t="str">
        <f>IF(A30="","",IF(COUNTIFS('MP내역(중립)'!A:A,A30,'MP내역(중립)'!G:G,"&gt;"&amp;$F$2,'MP내역(중립)'!D:D,"&lt;&gt;"&amp;$H$2,'MP내역(중립)'!D:D,"&lt;&gt;"&amp;$I$2,'MP내역(중립)'!B:B,"&lt;&gt;현금",'MP내역(중립)'!B:B,"&lt;&gt;합계")=0,"O","X"))</f>
        <v/>
      </c>
      <c r="Q30" s="21" t="str">
        <f>IF(A30="","",IF(AND(ABS(I30-SUMIFS('MP내역(중립)'!G:G,'MP내역(중립)'!A:A,A30,'MP내역(중립)'!F:F,"Y"))&lt;0.001,ABS(H30-SUMIFS('MP내역(중립)'!G:G,'MP내역(중립)'!A:A,A30,'MP내역(중립)'!B:B,"&lt;&gt;합계"))&lt;0.001),"O","X"))</f>
        <v/>
      </c>
      <c r="R30" s="21" t="str">
        <f>IF(A30="","",IF(COUNTIFS('MP내역(중립)'!A:A,A30,'MP내역(중립)'!H:H,"X")=0,"O","X"))</f>
        <v/>
      </c>
      <c r="S30" s="20"/>
    </row>
    <row r="31" spans="1:19">
      <c r="A31" s="20"/>
      <c r="B31" s="20"/>
      <c r="C31" s="20"/>
      <c r="D31" s="20"/>
      <c r="E31" s="20"/>
      <c r="F31" s="20"/>
      <c r="G31" s="20"/>
      <c r="H31" s="20"/>
      <c r="I31" s="20"/>
      <c r="J31" s="20"/>
      <c r="K31" s="20"/>
      <c r="L31" s="21" t="str">
        <f t="shared" si="0"/>
        <v/>
      </c>
      <c r="M31" s="21" t="str">
        <f t="shared" si="1"/>
        <v/>
      </c>
      <c r="N31" s="21" t="str">
        <f>IF(A31="","",IFERROR(IF(J31&lt;VLOOKUP(A31,'포트변경내역(적극)'!A:J,10,0),"O","X"),""))</f>
        <v/>
      </c>
      <c r="O31" s="21" t="str">
        <f>IF(A31="","",COUNTIFS('MP내역(중립)'!$A:$A,A31)-COUNTIFS('MP내역(중립)'!$A:$A,A31,'MP내역(중립)'!$B:$B,"현금")-COUNTIFS('MP내역(중립)'!$A:$A,A31,'MP내역(중립)'!$B:$B,"예수금")-COUNTIFS('MP내역(중립)'!$A:$A,A31,'MP내역(중립)'!$B:$B,"예탁금")-COUNTIFS('MP내역(중립)'!$A:$A,A31,'MP내역(중립)'!$B:$B,"합계"))</f>
        <v/>
      </c>
      <c r="P31" s="21" t="str">
        <f>IF(A31="","",IF(COUNTIFS('MP내역(중립)'!A:A,A31,'MP내역(중립)'!G:G,"&gt;"&amp;$F$2,'MP내역(중립)'!D:D,"&lt;&gt;"&amp;$H$2,'MP내역(중립)'!D:D,"&lt;&gt;"&amp;$I$2,'MP내역(중립)'!B:B,"&lt;&gt;현금",'MP내역(중립)'!B:B,"&lt;&gt;합계")=0,"O","X"))</f>
        <v/>
      </c>
      <c r="Q31" s="21" t="str">
        <f>IF(A31="","",IF(AND(ABS(I31-SUMIFS('MP내역(중립)'!G:G,'MP내역(중립)'!A:A,A31,'MP내역(중립)'!F:F,"Y"))&lt;0.001,ABS(H31-SUMIFS('MP내역(중립)'!G:G,'MP내역(중립)'!A:A,A31,'MP내역(중립)'!B:B,"&lt;&gt;합계"))&lt;0.001),"O","X"))</f>
        <v/>
      </c>
      <c r="R31" s="21" t="str">
        <f>IF(A31="","",IF(COUNTIFS('MP내역(중립)'!A:A,A31,'MP내역(중립)'!H:H,"X")=0,"O","X"))</f>
        <v/>
      </c>
      <c r="S31" s="20"/>
    </row>
    <row r="32" spans="1:19">
      <c r="A32" s="20"/>
      <c r="B32" s="20"/>
      <c r="C32" s="20"/>
      <c r="D32" s="20"/>
      <c r="E32" s="20"/>
      <c r="F32" s="20"/>
      <c r="G32" s="20"/>
      <c r="H32" s="20"/>
      <c r="I32" s="20"/>
      <c r="J32" s="20"/>
      <c r="K32" s="20"/>
      <c r="L32" s="21" t="str">
        <f t="shared" si="0"/>
        <v/>
      </c>
      <c r="M32" s="21" t="str">
        <f t="shared" si="1"/>
        <v/>
      </c>
      <c r="N32" s="21" t="str">
        <f>IF(A32="","",IFERROR(IF(J32&lt;VLOOKUP(A32,'포트변경내역(적극)'!A:J,10,0),"O","X"),""))</f>
        <v/>
      </c>
      <c r="O32" s="21" t="str">
        <f>IF(A32="","",COUNTIFS('MP내역(중립)'!$A:$A,A32)-COUNTIFS('MP내역(중립)'!$A:$A,A32,'MP내역(중립)'!$B:$B,"현금")-COUNTIFS('MP내역(중립)'!$A:$A,A32,'MP내역(중립)'!$B:$B,"예수금")-COUNTIFS('MP내역(중립)'!$A:$A,A32,'MP내역(중립)'!$B:$B,"예탁금")-COUNTIFS('MP내역(중립)'!$A:$A,A32,'MP내역(중립)'!$B:$B,"합계"))</f>
        <v/>
      </c>
      <c r="P32" s="21" t="str">
        <f>IF(A32="","",IF(COUNTIFS('MP내역(중립)'!A:A,A32,'MP내역(중립)'!G:G,"&gt;"&amp;$F$2,'MP내역(중립)'!D:D,"&lt;&gt;"&amp;$H$2,'MP내역(중립)'!D:D,"&lt;&gt;"&amp;$I$2,'MP내역(중립)'!B:B,"&lt;&gt;현금",'MP내역(중립)'!B:B,"&lt;&gt;합계")=0,"O","X"))</f>
        <v/>
      </c>
      <c r="Q32" s="21" t="str">
        <f>IF(A32="","",IF(AND(ABS(I32-SUMIFS('MP내역(중립)'!G:G,'MP내역(중립)'!A:A,A32,'MP내역(중립)'!F:F,"Y"))&lt;0.001,ABS(H32-SUMIFS('MP내역(중립)'!G:G,'MP내역(중립)'!A:A,A32,'MP내역(중립)'!B:B,"&lt;&gt;합계"))&lt;0.001),"O","X"))</f>
        <v/>
      </c>
      <c r="R32" s="21" t="str">
        <f>IF(A32="","",IF(COUNTIFS('MP내역(중립)'!A:A,A32,'MP내역(중립)'!H:H,"X")=0,"O","X"))</f>
        <v/>
      </c>
      <c r="S32" s="20"/>
    </row>
    <row r="33" spans="1:19">
      <c r="A33" s="20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1" t="str">
        <f t="shared" si="0"/>
        <v/>
      </c>
      <c r="M33" s="21" t="str">
        <f t="shared" si="1"/>
        <v/>
      </c>
      <c r="N33" s="21" t="str">
        <f>IF(A33="","",IFERROR(IF(J33&lt;VLOOKUP(A33,'포트변경내역(적극)'!A:J,10,0),"O","X"),""))</f>
        <v/>
      </c>
      <c r="O33" s="21" t="str">
        <f>IF(A33="","",COUNTIFS('MP내역(중립)'!$A:$A,A33)-COUNTIFS('MP내역(중립)'!$A:$A,A33,'MP내역(중립)'!$B:$B,"현금")-COUNTIFS('MP내역(중립)'!$A:$A,A33,'MP내역(중립)'!$B:$B,"예수금")-COUNTIFS('MP내역(중립)'!$A:$A,A33,'MP내역(중립)'!$B:$B,"예탁금")-COUNTIFS('MP내역(중립)'!$A:$A,A33,'MP내역(중립)'!$B:$B,"합계"))</f>
        <v/>
      </c>
      <c r="P33" s="21" t="str">
        <f>IF(A33="","",IF(COUNTIFS('MP내역(중립)'!A:A,A33,'MP내역(중립)'!G:G,"&gt;"&amp;$F$2,'MP내역(중립)'!D:D,"&lt;&gt;"&amp;$H$2,'MP내역(중립)'!D:D,"&lt;&gt;"&amp;$I$2,'MP내역(중립)'!B:B,"&lt;&gt;현금",'MP내역(중립)'!B:B,"&lt;&gt;합계")=0,"O","X"))</f>
        <v/>
      </c>
      <c r="Q33" s="21" t="str">
        <f>IF(A33="","",IF(AND(ABS(I33-SUMIFS('MP내역(중립)'!G:G,'MP내역(중립)'!A:A,A33,'MP내역(중립)'!F:F,"Y"))&lt;0.001,ABS(H33-SUMIFS('MP내역(중립)'!G:G,'MP내역(중립)'!A:A,A33,'MP내역(중립)'!B:B,"&lt;&gt;합계"))&lt;0.001),"O","X"))</f>
        <v/>
      </c>
      <c r="R33" s="21" t="str">
        <f>IF(A33="","",IF(COUNTIFS('MP내역(중립)'!A:A,A33,'MP내역(중립)'!H:H,"X")=0,"O","X"))</f>
        <v/>
      </c>
      <c r="S33" s="20"/>
    </row>
    <row r="34" spans="1:19">
      <c r="A34" s="20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1" t="str">
        <f t="shared" si="0"/>
        <v/>
      </c>
      <c r="M34" s="21" t="str">
        <f t="shared" si="1"/>
        <v/>
      </c>
      <c r="N34" s="21" t="str">
        <f>IF(A34="","",IFERROR(IF(J34&lt;VLOOKUP(A34,'포트변경내역(적극)'!A:J,10,0),"O","X"),""))</f>
        <v/>
      </c>
      <c r="O34" s="21" t="str">
        <f>IF(A34="","",COUNTIFS('MP내역(중립)'!$A:$A,A34)-COUNTIFS('MP내역(중립)'!$A:$A,A34,'MP내역(중립)'!$B:$B,"현금")-COUNTIFS('MP내역(중립)'!$A:$A,A34,'MP내역(중립)'!$B:$B,"예수금")-COUNTIFS('MP내역(중립)'!$A:$A,A34,'MP내역(중립)'!$B:$B,"예탁금")-COUNTIFS('MP내역(중립)'!$A:$A,A34,'MP내역(중립)'!$B:$B,"합계"))</f>
        <v/>
      </c>
      <c r="P34" s="21" t="str">
        <f>IF(A34="","",IF(COUNTIFS('MP내역(중립)'!A:A,A34,'MP내역(중립)'!G:G,"&gt;"&amp;$F$2,'MP내역(중립)'!D:D,"&lt;&gt;"&amp;$H$2,'MP내역(중립)'!D:D,"&lt;&gt;"&amp;$I$2,'MP내역(중립)'!B:B,"&lt;&gt;현금",'MP내역(중립)'!B:B,"&lt;&gt;합계")=0,"O","X"))</f>
        <v/>
      </c>
      <c r="Q34" s="21" t="str">
        <f>IF(A34="","",IF(AND(ABS(I34-SUMIFS('MP내역(중립)'!G:G,'MP내역(중립)'!A:A,A34,'MP내역(중립)'!F:F,"Y"))&lt;0.001,ABS(H34-SUMIFS('MP내역(중립)'!G:G,'MP내역(중립)'!A:A,A34,'MP내역(중립)'!B:B,"&lt;&gt;합계"))&lt;0.001),"O","X"))</f>
        <v/>
      </c>
      <c r="R34" s="21" t="str">
        <f>IF(A34="","",IF(COUNTIFS('MP내역(중립)'!A:A,A34,'MP내역(중립)'!H:H,"X")=0,"O","X"))</f>
        <v/>
      </c>
      <c r="S34" s="20"/>
    </row>
    <row r="35" spans="1:19">
      <c r="A35" s="20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1" t="str">
        <f t="shared" si="0"/>
        <v/>
      </c>
      <c r="M35" s="21" t="str">
        <f t="shared" si="1"/>
        <v/>
      </c>
      <c r="N35" s="21" t="str">
        <f>IF(A35="","",IFERROR(IF(J35&lt;VLOOKUP(A35,'포트변경내역(적극)'!A:J,10,0),"O","X"),""))</f>
        <v/>
      </c>
      <c r="O35" s="21" t="str">
        <f>IF(A35="","",COUNTIFS('MP내역(중립)'!$A:$A,A35)-COUNTIFS('MP내역(중립)'!$A:$A,A35,'MP내역(중립)'!$B:$B,"현금")-COUNTIFS('MP내역(중립)'!$A:$A,A35,'MP내역(중립)'!$B:$B,"예수금")-COUNTIFS('MP내역(중립)'!$A:$A,A35,'MP내역(중립)'!$B:$B,"예탁금")-COUNTIFS('MP내역(중립)'!$A:$A,A35,'MP내역(중립)'!$B:$B,"합계"))</f>
        <v/>
      </c>
      <c r="P35" s="21" t="str">
        <f>IF(A35="","",IF(COUNTIFS('MP내역(중립)'!A:A,A35,'MP내역(중립)'!G:G,"&gt;"&amp;$F$2,'MP내역(중립)'!D:D,"&lt;&gt;"&amp;$H$2,'MP내역(중립)'!D:D,"&lt;&gt;"&amp;$I$2,'MP내역(중립)'!B:B,"&lt;&gt;현금",'MP내역(중립)'!B:B,"&lt;&gt;합계")=0,"O","X"))</f>
        <v/>
      </c>
      <c r="Q35" s="21" t="str">
        <f>IF(A35="","",IF(AND(ABS(I35-SUMIFS('MP내역(중립)'!G:G,'MP내역(중립)'!A:A,A35,'MP내역(중립)'!F:F,"Y"))&lt;0.001,ABS(H35-SUMIFS('MP내역(중립)'!G:G,'MP내역(중립)'!A:A,A35,'MP내역(중립)'!B:B,"&lt;&gt;합계"))&lt;0.001),"O","X"))</f>
        <v/>
      </c>
      <c r="R35" s="21" t="str">
        <f>IF(A35="","",IF(COUNTIFS('MP내역(중립)'!A:A,A35,'MP내역(중립)'!H:H,"X")=0,"O","X"))</f>
        <v/>
      </c>
      <c r="S35" s="20"/>
    </row>
    <row r="36" spans="1:19">
      <c r="A36" s="20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1" t="str">
        <f t="shared" si="0"/>
        <v/>
      </c>
      <c r="M36" s="21" t="str">
        <f t="shared" si="1"/>
        <v/>
      </c>
      <c r="N36" s="21" t="str">
        <f>IF(A36="","",IFERROR(IF(J36&lt;VLOOKUP(A36,'포트변경내역(적극)'!A:J,10,0),"O","X"),""))</f>
        <v/>
      </c>
      <c r="O36" s="21" t="str">
        <f>IF(A36="","",COUNTIFS('MP내역(중립)'!$A:$A,A36)-COUNTIFS('MP내역(중립)'!$A:$A,A36,'MP내역(중립)'!$B:$B,"현금")-COUNTIFS('MP내역(중립)'!$A:$A,A36,'MP내역(중립)'!$B:$B,"예수금")-COUNTIFS('MP내역(중립)'!$A:$A,A36,'MP내역(중립)'!$B:$B,"예탁금")-COUNTIFS('MP내역(중립)'!$A:$A,A36,'MP내역(중립)'!$B:$B,"합계"))</f>
        <v/>
      </c>
      <c r="P36" s="21" t="str">
        <f>IF(A36="","",IF(COUNTIFS('MP내역(중립)'!A:A,A36,'MP내역(중립)'!G:G,"&gt;"&amp;$F$2,'MP내역(중립)'!D:D,"&lt;&gt;"&amp;$H$2,'MP내역(중립)'!D:D,"&lt;&gt;"&amp;$I$2,'MP내역(중립)'!B:B,"&lt;&gt;현금",'MP내역(중립)'!B:B,"&lt;&gt;합계")=0,"O","X"))</f>
        <v/>
      </c>
      <c r="Q36" s="21" t="str">
        <f>IF(A36="","",IF(AND(ABS(I36-SUMIFS('MP내역(중립)'!G:G,'MP내역(중립)'!A:A,A36,'MP내역(중립)'!F:F,"Y"))&lt;0.001,ABS(H36-SUMIFS('MP내역(중립)'!G:G,'MP내역(중립)'!A:A,A36,'MP내역(중립)'!B:B,"&lt;&gt;합계"))&lt;0.001),"O","X"))</f>
        <v/>
      </c>
      <c r="R36" s="21" t="str">
        <f>IF(A36="","",IF(COUNTIFS('MP내역(중립)'!A:A,A36,'MP내역(중립)'!H:H,"X")=0,"O","X"))</f>
        <v/>
      </c>
      <c r="S36" s="20"/>
    </row>
    <row r="37" spans="1:19">
      <c r="A37" s="20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1" t="str">
        <f t="shared" si="0"/>
        <v/>
      </c>
      <c r="M37" s="21" t="str">
        <f t="shared" si="1"/>
        <v/>
      </c>
      <c r="N37" s="21" t="str">
        <f>IF(A37="","",IFERROR(IF(J37&lt;VLOOKUP(A37,'포트변경내역(적극)'!A:J,10,0),"O","X"),""))</f>
        <v/>
      </c>
      <c r="O37" s="21" t="str">
        <f>IF(A37="","",COUNTIFS('MP내역(중립)'!$A:$A,A37)-COUNTIFS('MP내역(중립)'!$A:$A,A37,'MP내역(중립)'!$B:$B,"현금")-COUNTIFS('MP내역(중립)'!$A:$A,A37,'MP내역(중립)'!$B:$B,"예수금")-COUNTIFS('MP내역(중립)'!$A:$A,A37,'MP내역(중립)'!$B:$B,"예탁금")-COUNTIFS('MP내역(중립)'!$A:$A,A37,'MP내역(중립)'!$B:$B,"합계"))</f>
        <v/>
      </c>
      <c r="P37" s="21" t="str">
        <f>IF(A37="","",IF(COUNTIFS('MP내역(중립)'!A:A,A37,'MP내역(중립)'!G:G,"&gt;"&amp;$F$2,'MP내역(중립)'!D:D,"&lt;&gt;"&amp;$H$2,'MP내역(중립)'!D:D,"&lt;&gt;"&amp;$I$2,'MP내역(중립)'!B:B,"&lt;&gt;현금",'MP내역(중립)'!B:B,"&lt;&gt;합계")=0,"O","X"))</f>
        <v/>
      </c>
      <c r="Q37" s="21" t="str">
        <f>IF(A37="","",IF(AND(ABS(I37-SUMIFS('MP내역(중립)'!G:G,'MP내역(중립)'!A:A,A37,'MP내역(중립)'!F:F,"Y"))&lt;0.001,ABS(H37-SUMIFS('MP내역(중립)'!G:G,'MP내역(중립)'!A:A,A37,'MP내역(중립)'!B:B,"&lt;&gt;합계"))&lt;0.001),"O","X"))</f>
        <v/>
      </c>
      <c r="R37" s="21" t="str">
        <f>IF(A37="","",IF(COUNTIFS('MP내역(중립)'!A:A,A37,'MP내역(중립)'!H:H,"X")=0,"O","X"))</f>
        <v/>
      </c>
      <c r="S37" s="20"/>
    </row>
    <row r="38" spans="1:19">
      <c r="A38" s="20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1" t="str">
        <f t="shared" si="0"/>
        <v/>
      </c>
      <c r="M38" s="21" t="str">
        <f t="shared" si="1"/>
        <v/>
      </c>
      <c r="N38" s="21" t="str">
        <f>IF(A38="","",IFERROR(IF(J38&lt;VLOOKUP(A38,'포트변경내역(적극)'!A:J,10,0),"O","X"),""))</f>
        <v/>
      </c>
      <c r="O38" s="21" t="str">
        <f>IF(A38="","",COUNTIFS('MP내역(중립)'!$A:$A,A38)-COUNTIFS('MP내역(중립)'!$A:$A,A38,'MP내역(중립)'!$B:$B,"현금")-COUNTIFS('MP내역(중립)'!$A:$A,A38,'MP내역(중립)'!$B:$B,"예수금")-COUNTIFS('MP내역(중립)'!$A:$A,A38,'MP내역(중립)'!$B:$B,"예탁금")-COUNTIFS('MP내역(중립)'!$A:$A,A38,'MP내역(중립)'!$B:$B,"합계"))</f>
        <v/>
      </c>
      <c r="P38" s="21" t="str">
        <f>IF(A38="","",IF(COUNTIFS('MP내역(중립)'!A:A,A38,'MP내역(중립)'!G:G,"&gt;"&amp;$F$2,'MP내역(중립)'!D:D,"&lt;&gt;"&amp;$H$2,'MP내역(중립)'!D:D,"&lt;&gt;"&amp;$I$2,'MP내역(중립)'!B:B,"&lt;&gt;현금",'MP내역(중립)'!B:B,"&lt;&gt;합계")=0,"O","X"))</f>
        <v/>
      </c>
      <c r="Q38" s="21" t="str">
        <f>IF(A38="","",IF(AND(ABS(I38-SUMIFS('MP내역(중립)'!G:G,'MP내역(중립)'!A:A,A38,'MP내역(중립)'!F:F,"Y"))&lt;0.001,ABS(H38-SUMIFS('MP내역(중립)'!G:G,'MP내역(중립)'!A:A,A38,'MP내역(중립)'!B:B,"&lt;&gt;합계"))&lt;0.001),"O","X"))</f>
        <v/>
      </c>
      <c r="R38" s="21" t="str">
        <f>IF(A38="","",IF(COUNTIFS('MP내역(중립)'!A:A,A38,'MP내역(중립)'!H:H,"X")=0,"O","X"))</f>
        <v/>
      </c>
      <c r="S38" s="20"/>
    </row>
    <row r="39" spans="1:19">
      <c r="A39" s="20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1" t="str">
        <f t="shared" si="0"/>
        <v/>
      </c>
      <c r="M39" s="21" t="str">
        <f t="shared" si="1"/>
        <v/>
      </c>
      <c r="N39" s="21" t="str">
        <f>IF(A39="","",IFERROR(IF(J39&lt;VLOOKUP(A39,'포트변경내역(적극)'!A:J,10,0),"O","X"),""))</f>
        <v/>
      </c>
      <c r="O39" s="21" t="str">
        <f>IF(A39="","",COUNTIFS('MP내역(중립)'!$A:$A,A39)-COUNTIFS('MP내역(중립)'!$A:$A,A39,'MP내역(중립)'!$B:$B,"현금")-COUNTIFS('MP내역(중립)'!$A:$A,A39,'MP내역(중립)'!$B:$B,"예수금")-COUNTIFS('MP내역(중립)'!$A:$A,A39,'MP내역(중립)'!$B:$B,"예탁금")-COUNTIFS('MP내역(중립)'!$A:$A,A39,'MP내역(중립)'!$B:$B,"합계"))</f>
        <v/>
      </c>
      <c r="P39" s="21" t="str">
        <f>IF(A39="","",IF(COUNTIFS('MP내역(중립)'!A:A,A39,'MP내역(중립)'!G:G,"&gt;"&amp;$F$2,'MP내역(중립)'!D:D,"&lt;&gt;"&amp;$H$2,'MP내역(중립)'!D:D,"&lt;&gt;"&amp;$I$2,'MP내역(중립)'!B:B,"&lt;&gt;현금",'MP내역(중립)'!B:B,"&lt;&gt;합계")=0,"O","X"))</f>
        <v/>
      </c>
      <c r="Q39" s="21" t="str">
        <f>IF(A39="","",IF(AND(ABS(I39-SUMIFS('MP내역(중립)'!G:G,'MP내역(중립)'!A:A,A39,'MP내역(중립)'!F:F,"Y"))&lt;0.001,ABS(H39-SUMIFS('MP내역(중립)'!G:G,'MP내역(중립)'!A:A,A39,'MP내역(중립)'!B:B,"&lt;&gt;합계"))&lt;0.001),"O","X"))</f>
        <v/>
      </c>
      <c r="R39" s="21" t="str">
        <f>IF(A39="","",IF(COUNTIFS('MP내역(중립)'!A:A,A39,'MP내역(중립)'!H:H,"X")=0,"O","X"))</f>
        <v/>
      </c>
      <c r="S39" s="20"/>
    </row>
    <row r="40" spans="1:19">
      <c r="A40" s="20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1" t="str">
        <f t="shared" si="0"/>
        <v/>
      </c>
      <c r="M40" s="21" t="str">
        <f t="shared" si="1"/>
        <v/>
      </c>
      <c r="N40" s="21" t="str">
        <f>IF(A40="","",IFERROR(IF(J40&lt;VLOOKUP(A40,'포트변경내역(적극)'!A:J,10,0),"O","X"),""))</f>
        <v/>
      </c>
      <c r="O40" s="21" t="str">
        <f>IF(A40="","",COUNTIFS('MP내역(중립)'!$A:$A,A40)-COUNTIFS('MP내역(중립)'!$A:$A,A40,'MP내역(중립)'!$B:$B,"현금")-COUNTIFS('MP내역(중립)'!$A:$A,A40,'MP내역(중립)'!$B:$B,"예수금")-COUNTIFS('MP내역(중립)'!$A:$A,A40,'MP내역(중립)'!$B:$B,"예탁금")-COUNTIFS('MP내역(중립)'!$A:$A,A40,'MP내역(중립)'!$B:$B,"합계"))</f>
        <v/>
      </c>
      <c r="P40" s="21" t="str">
        <f>IF(A40="","",IF(COUNTIFS('MP내역(중립)'!A:A,A40,'MP내역(중립)'!G:G,"&gt;"&amp;$F$2,'MP내역(중립)'!D:D,"&lt;&gt;"&amp;$H$2,'MP내역(중립)'!D:D,"&lt;&gt;"&amp;$I$2,'MP내역(중립)'!B:B,"&lt;&gt;현금",'MP내역(중립)'!B:B,"&lt;&gt;합계")=0,"O","X"))</f>
        <v/>
      </c>
      <c r="Q40" s="21" t="str">
        <f>IF(A40="","",IF(AND(ABS(I40-SUMIFS('MP내역(중립)'!G:G,'MP내역(중립)'!A:A,A40,'MP내역(중립)'!F:F,"Y"))&lt;0.001,ABS(H40-SUMIFS('MP내역(중립)'!G:G,'MP내역(중립)'!A:A,A40,'MP내역(중립)'!B:B,"&lt;&gt;합계"))&lt;0.001),"O","X"))</f>
        <v/>
      </c>
      <c r="R40" s="21" t="str">
        <f>IF(A40="","",IF(COUNTIFS('MP내역(중립)'!A:A,A40,'MP내역(중립)'!H:H,"X")=0,"O","X"))</f>
        <v/>
      </c>
      <c r="S40" s="20"/>
    </row>
    <row r="41" spans="1:19">
      <c r="A41" s="20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1" t="str">
        <f t="shared" si="0"/>
        <v/>
      </c>
      <c r="M41" s="21" t="str">
        <f t="shared" si="1"/>
        <v/>
      </c>
      <c r="N41" s="21" t="str">
        <f>IF(A41="","",IFERROR(IF(J41&lt;VLOOKUP(A41,'포트변경내역(적극)'!A:J,10,0),"O","X"),""))</f>
        <v/>
      </c>
      <c r="O41" s="21" t="str">
        <f>IF(A41="","",COUNTIFS('MP내역(중립)'!$A:$A,A41)-COUNTIFS('MP내역(중립)'!$A:$A,A41,'MP내역(중립)'!$B:$B,"현금")-COUNTIFS('MP내역(중립)'!$A:$A,A41,'MP내역(중립)'!$B:$B,"예수금")-COUNTIFS('MP내역(중립)'!$A:$A,A41,'MP내역(중립)'!$B:$B,"예탁금")-COUNTIFS('MP내역(중립)'!$A:$A,A41,'MP내역(중립)'!$B:$B,"합계"))</f>
        <v/>
      </c>
      <c r="P41" s="21" t="str">
        <f>IF(A41="","",IF(COUNTIFS('MP내역(중립)'!A:A,A41,'MP내역(중립)'!G:G,"&gt;"&amp;$F$2,'MP내역(중립)'!D:D,"&lt;&gt;"&amp;$H$2,'MP내역(중립)'!D:D,"&lt;&gt;"&amp;$I$2,'MP내역(중립)'!B:B,"&lt;&gt;현금",'MP내역(중립)'!B:B,"&lt;&gt;합계")=0,"O","X"))</f>
        <v/>
      </c>
      <c r="Q41" s="21" t="str">
        <f>IF(A41="","",IF(AND(ABS(I41-SUMIFS('MP내역(중립)'!G:G,'MP내역(중립)'!A:A,A41,'MP내역(중립)'!F:F,"Y"))&lt;0.001,ABS(H41-SUMIFS('MP내역(중립)'!G:G,'MP내역(중립)'!A:A,A41,'MP내역(중립)'!B:B,"&lt;&gt;합계"))&lt;0.001),"O","X"))</f>
        <v/>
      </c>
      <c r="R41" s="21" t="str">
        <f>IF(A41="","",IF(COUNTIFS('MP내역(중립)'!A:A,A41,'MP내역(중립)'!H:H,"X")=0,"O","X"))</f>
        <v/>
      </c>
      <c r="S41" s="20"/>
    </row>
    <row r="42" spans="1:19">
      <c r="A42" s="20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1" t="str">
        <f t="shared" si="0"/>
        <v/>
      </c>
      <c r="M42" s="21" t="str">
        <f t="shared" si="1"/>
        <v/>
      </c>
      <c r="N42" s="21" t="str">
        <f>IF(A42="","",IFERROR(IF(J42&lt;VLOOKUP(A42,'포트변경내역(적극)'!A:J,10,0),"O","X"),""))</f>
        <v/>
      </c>
      <c r="O42" s="21" t="str">
        <f>IF(A42="","",COUNTIFS('MP내역(중립)'!$A:$A,A42)-COUNTIFS('MP내역(중립)'!$A:$A,A42,'MP내역(중립)'!$B:$B,"현금")-COUNTIFS('MP내역(중립)'!$A:$A,A42,'MP내역(중립)'!$B:$B,"예수금")-COUNTIFS('MP내역(중립)'!$A:$A,A42,'MP내역(중립)'!$B:$B,"예탁금")-COUNTIFS('MP내역(중립)'!$A:$A,A42,'MP내역(중립)'!$B:$B,"합계"))</f>
        <v/>
      </c>
      <c r="P42" s="21" t="str">
        <f>IF(A42="","",IF(COUNTIFS('MP내역(중립)'!A:A,A42,'MP내역(중립)'!G:G,"&gt;"&amp;$F$2,'MP내역(중립)'!D:D,"&lt;&gt;"&amp;$H$2,'MP내역(중립)'!D:D,"&lt;&gt;"&amp;$I$2,'MP내역(중립)'!B:B,"&lt;&gt;현금",'MP내역(중립)'!B:B,"&lt;&gt;합계")=0,"O","X"))</f>
        <v/>
      </c>
      <c r="Q42" s="21" t="str">
        <f>IF(A42="","",IF(AND(ABS(I42-SUMIFS('MP내역(중립)'!G:G,'MP내역(중립)'!A:A,A42,'MP내역(중립)'!F:F,"Y"))&lt;0.001,ABS(H42-SUMIFS('MP내역(중립)'!G:G,'MP내역(중립)'!A:A,A42,'MP내역(중립)'!B:B,"&lt;&gt;합계"))&lt;0.001),"O","X"))</f>
        <v/>
      </c>
      <c r="R42" s="21" t="str">
        <f>IF(A42="","",IF(COUNTIFS('MP내역(중립)'!A:A,A42,'MP내역(중립)'!H:H,"X")=0,"O","X"))</f>
        <v/>
      </c>
      <c r="S42" s="20"/>
    </row>
    <row r="43" spans="1:19">
      <c r="A43" s="20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1" t="str">
        <f t="shared" si="0"/>
        <v/>
      </c>
      <c r="M43" s="21" t="str">
        <f t="shared" si="1"/>
        <v/>
      </c>
      <c r="N43" s="21" t="str">
        <f>IF(A43="","",IFERROR(IF(J43&lt;VLOOKUP(A43,'포트변경내역(적극)'!A:J,10,0),"O","X"),""))</f>
        <v/>
      </c>
      <c r="O43" s="21" t="str">
        <f>IF(A43="","",COUNTIFS('MP내역(중립)'!$A:$A,A43)-COUNTIFS('MP내역(중립)'!$A:$A,A43,'MP내역(중립)'!$B:$B,"현금")-COUNTIFS('MP내역(중립)'!$A:$A,A43,'MP내역(중립)'!$B:$B,"예수금")-COUNTIFS('MP내역(중립)'!$A:$A,A43,'MP내역(중립)'!$B:$B,"예탁금")-COUNTIFS('MP내역(중립)'!$A:$A,A43,'MP내역(중립)'!$B:$B,"합계"))</f>
        <v/>
      </c>
      <c r="P43" s="21" t="str">
        <f>IF(A43="","",IF(COUNTIFS('MP내역(중립)'!A:A,A43,'MP내역(중립)'!G:G,"&gt;"&amp;$F$2,'MP내역(중립)'!D:D,"&lt;&gt;"&amp;$H$2,'MP내역(중립)'!D:D,"&lt;&gt;"&amp;$I$2,'MP내역(중립)'!B:B,"&lt;&gt;현금",'MP내역(중립)'!B:B,"&lt;&gt;합계")=0,"O","X"))</f>
        <v/>
      </c>
      <c r="Q43" s="21" t="str">
        <f>IF(A43="","",IF(AND(ABS(I43-SUMIFS('MP내역(중립)'!G:G,'MP내역(중립)'!A:A,A43,'MP내역(중립)'!F:F,"Y"))&lt;0.001,ABS(H43-SUMIFS('MP내역(중립)'!G:G,'MP내역(중립)'!A:A,A43,'MP내역(중립)'!B:B,"&lt;&gt;합계"))&lt;0.001),"O","X"))</f>
        <v/>
      </c>
      <c r="R43" s="21" t="str">
        <f>IF(A43="","",IF(COUNTIFS('MP내역(중립)'!A:A,A43,'MP내역(중립)'!H:H,"X")=0,"O","X"))</f>
        <v/>
      </c>
      <c r="S43" s="20"/>
    </row>
    <row r="44" spans="1:19">
      <c r="A44" s="20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1" t="str">
        <f t="shared" si="0"/>
        <v/>
      </c>
      <c r="M44" s="21" t="str">
        <f t="shared" si="1"/>
        <v/>
      </c>
      <c r="N44" s="21" t="str">
        <f>IF(A44="","",IFERROR(IF(J44&lt;VLOOKUP(A44,'포트변경내역(적극)'!A:J,10,0),"O","X"),""))</f>
        <v/>
      </c>
      <c r="O44" s="21" t="str">
        <f>IF(A44="","",COUNTIFS('MP내역(중립)'!$A:$A,A44)-COUNTIFS('MP내역(중립)'!$A:$A,A44,'MP내역(중립)'!$B:$B,"현금")-COUNTIFS('MP내역(중립)'!$A:$A,A44,'MP내역(중립)'!$B:$B,"예수금")-COUNTIFS('MP내역(중립)'!$A:$A,A44,'MP내역(중립)'!$B:$B,"예탁금")-COUNTIFS('MP내역(중립)'!$A:$A,A44,'MP내역(중립)'!$B:$B,"합계"))</f>
        <v/>
      </c>
      <c r="P44" s="21" t="str">
        <f>IF(A44="","",IF(COUNTIFS('MP내역(중립)'!A:A,A44,'MP내역(중립)'!G:G,"&gt;"&amp;$F$2,'MP내역(중립)'!D:D,"&lt;&gt;"&amp;$H$2,'MP내역(중립)'!D:D,"&lt;&gt;"&amp;$I$2,'MP내역(중립)'!B:B,"&lt;&gt;현금",'MP내역(중립)'!B:B,"&lt;&gt;합계")=0,"O","X"))</f>
        <v/>
      </c>
      <c r="Q44" s="21" t="str">
        <f>IF(A44="","",IF(AND(ABS(I44-SUMIFS('MP내역(중립)'!G:G,'MP내역(중립)'!A:A,A44,'MP내역(중립)'!F:F,"Y"))&lt;0.001,ABS(H44-SUMIFS('MP내역(중립)'!G:G,'MP내역(중립)'!A:A,A44,'MP내역(중립)'!B:B,"&lt;&gt;합계"))&lt;0.001),"O","X"))</f>
        <v/>
      </c>
      <c r="R44" s="21" t="str">
        <f>IF(A44="","",IF(COUNTIFS('MP내역(중립)'!A:A,A44,'MP내역(중립)'!H:H,"X")=0,"O","X"))</f>
        <v/>
      </c>
      <c r="S44" s="20"/>
    </row>
    <row r="45" spans="1:19">
      <c r="A45" s="20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1" t="str">
        <f t="shared" si="0"/>
        <v/>
      </c>
      <c r="M45" s="21" t="str">
        <f t="shared" si="1"/>
        <v/>
      </c>
      <c r="N45" s="21" t="str">
        <f>IF(A45="","",IFERROR(IF(J45&lt;VLOOKUP(A45,'포트변경내역(적극)'!A:J,10,0),"O","X"),""))</f>
        <v/>
      </c>
      <c r="O45" s="21" t="str">
        <f>IF(A45="","",COUNTIFS('MP내역(중립)'!$A:$A,A45)-COUNTIFS('MP내역(중립)'!$A:$A,A45,'MP내역(중립)'!$B:$B,"현금")-COUNTIFS('MP내역(중립)'!$A:$A,A45,'MP내역(중립)'!$B:$B,"예수금")-COUNTIFS('MP내역(중립)'!$A:$A,A45,'MP내역(중립)'!$B:$B,"예탁금")-COUNTIFS('MP내역(중립)'!$A:$A,A45,'MP내역(중립)'!$B:$B,"합계"))</f>
        <v/>
      </c>
      <c r="P45" s="21" t="str">
        <f>IF(A45="","",IF(COUNTIFS('MP내역(중립)'!A:A,A45,'MP내역(중립)'!G:G,"&gt;"&amp;$F$2,'MP내역(중립)'!D:D,"&lt;&gt;"&amp;$H$2,'MP내역(중립)'!D:D,"&lt;&gt;"&amp;$I$2,'MP내역(중립)'!B:B,"&lt;&gt;현금",'MP내역(중립)'!B:B,"&lt;&gt;합계")=0,"O","X"))</f>
        <v/>
      </c>
      <c r="Q45" s="21" t="str">
        <f>IF(A45="","",IF(AND(ABS(I45-SUMIFS('MP내역(중립)'!G:G,'MP내역(중립)'!A:A,A45,'MP내역(중립)'!F:F,"Y"))&lt;0.001,ABS(H45-SUMIFS('MP내역(중립)'!G:G,'MP내역(중립)'!A:A,A45,'MP내역(중립)'!B:B,"&lt;&gt;합계"))&lt;0.001),"O","X"))</f>
        <v/>
      </c>
      <c r="R45" s="21" t="str">
        <f>IF(A45="","",IF(COUNTIFS('MP내역(중립)'!A:A,A45,'MP내역(중립)'!H:H,"X")=0,"O","X"))</f>
        <v/>
      </c>
      <c r="S45" s="20"/>
    </row>
    <row r="46" spans="1:19">
      <c r="A46" s="20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1" t="str">
        <f t="shared" si="0"/>
        <v/>
      </c>
      <c r="M46" s="21" t="str">
        <f t="shared" si="1"/>
        <v/>
      </c>
      <c r="N46" s="21" t="str">
        <f>IF(A46="","",IFERROR(IF(J46&lt;VLOOKUP(A46,'포트변경내역(적극)'!A:J,10,0),"O","X"),""))</f>
        <v/>
      </c>
      <c r="O46" s="21" t="str">
        <f>IF(A46="","",COUNTIFS('MP내역(중립)'!$A:$A,A46)-COUNTIFS('MP내역(중립)'!$A:$A,A46,'MP내역(중립)'!$B:$B,"현금")-COUNTIFS('MP내역(중립)'!$A:$A,A46,'MP내역(중립)'!$B:$B,"예수금")-COUNTIFS('MP내역(중립)'!$A:$A,A46,'MP내역(중립)'!$B:$B,"예탁금")-COUNTIFS('MP내역(중립)'!$A:$A,A46,'MP내역(중립)'!$B:$B,"합계"))</f>
        <v/>
      </c>
      <c r="P46" s="21" t="str">
        <f>IF(A46="","",IF(COUNTIFS('MP내역(중립)'!A:A,A46,'MP내역(중립)'!G:G,"&gt;"&amp;$F$2,'MP내역(중립)'!D:D,"&lt;&gt;"&amp;$H$2,'MP내역(중립)'!D:D,"&lt;&gt;"&amp;$I$2,'MP내역(중립)'!B:B,"&lt;&gt;현금",'MP내역(중립)'!B:B,"&lt;&gt;합계")=0,"O","X"))</f>
        <v/>
      </c>
      <c r="Q46" s="21" t="str">
        <f>IF(A46="","",IF(AND(ABS(I46-SUMIFS('MP내역(중립)'!G:G,'MP내역(중립)'!A:A,A46,'MP내역(중립)'!F:F,"Y"))&lt;0.001,ABS(H46-SUMIFS('MP내역(중립)'!G:G,'MP내역(중립)'!A:A,A46,'MP내역(중립)'!B:B,"&lt;&gt;합계"))&lt;0.001),"O","X"))</f>
        <v/>
      </c>
      <c r="R46" s="21" t="str">
        <f>IF(A46="","",IF(COUNTIFS('MP내역(중립)'!A:A,A46,'MP내역(중립)'!H:H,"X")=0,"O","X"))</f>
        <v/>
      </c>
      <c r="S46" s="20"/>
    </row>
    <row r="47" spans="1:19">
      <c r="A47" s="20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1" t="str">
        <f t="shared" si="0"/>
        <v/>
      </c>
      <c r="M47" s="21" t="str">
        <f t="shared" si="1"/>
        <v/>
      </c>
      <c r="N47" s="21" t="str">
        <f>IF(A47="","",IFERROR(IF(J47&lt;VLOOKUP(A47,'포트변경내역(적극)'!A:J,10,0),"O","X"),""))</f>
        <v/>
      </c>
      <c r="O47" s="21" t="str">
        <f>IF(A47="","",COUNTIFS('MP내역(중립)'!$A:$A,A47)-COUNTIFS('MP내역(중립)'!$A:$A,A47,'MP내역(중립)'!$B:$B,"현금")-COUNTIFS('MP내역(중립)'!$A:$A,A47,'MP내역(중립)'!$B:$B,"예수금")-COUNTIFS('MP내역(중립)'!$A:$A,A47,'MP내역(중립)'!$B:$B,"예탁금")-COUNTIFS('MP내역(중립)'!$A:$A,A47,'MP내역(중립)'!$B:$B,"합계"))</f>
        <v/>
      </c>
      <c r="P47" s="21" t="str">
        <f>IF(A47="","",IF(COUNTIFS('MP내역(중립)'!A:A,A47,'MP내역(중립)'!G:G,"&gt;"&amp;$F$2,'MP내역(중립)'!D:D,"&lt;&gt;"&amp;$H$2,'MP내역(중립)'!D:D,"&lt;&gt;"&amp;$I$2,'MP내역(중립)'!B:B,"&lt;&gt;현금",'MP내역(중립)'!B:B,"&lt;&gt;합계")=0,"O","X"))</f>
        <v/>
      </c>
      <c r="Q47" s="21" t="str">
        <f>IF(A47="","",IF(AND(ABS(I47-SUMIFS('MP내역(중립)'!G:G,'MP내역(중립)'!A:A,A47,'MP내역(중립)'!F:F,"Y"))&lt;0.001,ABS(H47-SUMIFS('MP내역(중립)'!G:G,'MP내역(중립)'!A:A,A47,'MP내역(중립)'!B:B,"&lt;&gt;합계"))&lt;0.001),"O","X"))</f>
        <v/>
      </c>
      <c r="R47" s="21" t="str">
        <f>IF(A47="","",IF(COUNTIFS('MP내역(중립)'!A:A,A47,'MP내역(중립)'!H:H,"X")=0,"O","X"))</f>
        <v/>
      </c>
      <c r="S47" s="20"/>
    </row>
    <row r="48" spans="1:19">
      <c r="A48" s="20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1" t="str">
        <f t="shared" si="0"/>
        <v/>
      </c>
      <c r="M48" s="21" t="str">
        <f t="shared" si="1"/>
        <v/>
      </c>
      <c r="N48" s="21" t="str">
        <f>IF(A48="","",IFERROR(IF(J48&lt;VLOOKUP(A48,'포트변경내역(적극)'!A:J,10,0),"O","X"),""))</f>
        <v/>
      </c>
      <c r="O48" s="21" t="str">
        <f>IF(A48="","",COUNTIFS('MP내역(중립)'!$A:$A,A48)-COUNTIFS('MP내역(중립)'!$A:$A,A48,'MP내역(중립)'!$B:$B,"현금")-COUNTIFS('MP내역(중립)'!$A:$A,A48,'MP내역(중립)'!$B:$B,"예수금")-COUNTIFS('MP내역(중립)'!$A:$A,A48,'MP내역(중립)'!$B:$B,"예탁금")-COUNTIFS('MP내역(중립)'!$A:$A,A48,'MP내역(중립)'!$B:$B,"합계"))</f>
        <v/>
      </c>
      <c r="P48" s="21" t="str">
        <f>IF(A48="","",IF(COUNTIFS('MP내역(중립)'!A:A,A48,'MP내역(중립)'!G:G,"&gt;"&amp;$F$2,'MP내역(중립)'!D:D,"&lt;&gt;"&amp;$H$2,'MP내역(중립)'!D:D,"&lt;&gt;"&amp;$I$2,'MP내역(중립)'!B:B,"&lt;&gt;현금",'MP내역(중립)'!B:B,"&lt;&gt;합계")=0,"O","X"))</f>
        <v/>
      </c>
      <c r="Q48" s="21" t="str">
        <f>IF(A48="","",IF(AND(ABS(I48-SUMIFS('MP내역(중립)'!G:G,'MP내역(중립)'!A:A,A48,'MP내역(중립)'!F:F,"Y"))&lt;0.001,ABS(H48-SUMIFS('MP내역(중립)'!G:G,'MP내역(중립)'!A:A,A48,'MP내역(중립)'!B:B,"&lt;&gt;합계"))&lt;0.001),"O","X"))</f>
        <v/>
      </c>
      <c r="R48" s="21" t="str">
        <f>IF(A48="","",IF(COUNTIFS('MP내역(중립)'!A:A,A48,'MP내역(중립)'!H:H,"X")=0,"O","X"))</f>
        <v/>
      </c>
      <c r="S48" s="20"/>
    </row>
    <row r="49" spans="1:19">
      <c r="A49" s="20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1" t="str">
        <f t="shared" si="0"/>
        <v/>
      </c>
      <c r="M49" s="21" t="str">
        <f t="shared" si="1"/>
        <v/>
      </c>
      <c r="N49" s="21" t="str">
        <f>IF(A49="","",IFERROR(IF(J49&lt;VLOOKUP(A49,'포트변경내역(적극)'!A:J,10,0),"O","X"),""))</f>
        <v/>
      </c>
      <c r="O49" s="21" t="str">
        <f>IF(A49="","",COUNTIFS('MP내역(중립)'!$A:$A,A49)-COUNTIFS('MP내역(중립)'!$A:$A,A49,'MP내역(중립)'!$B:$B,"현금")-COUNTIFS('MP내역(중립)'!$A:$A,A49,'MP내역(중립)'!$B:$B,"예수금")-COUNTIFS('MP내역(중립)'!$A:$A,A49,'MP내역(중립)'!$B:$B,"예탁금")-COUNTIFS('MP내역(중립)'!$A:$A,A49,'MP내역(중립)'!$B:$B,"합계"))</f>
        <v/>
      </c>
      <c r="P49" s="21" t="str">
        <f>IF(A49="","",IF(COUNTIFS('MP내역(중립)'!A:A,A49,'MP내역(중립)'!G:G,"&gt;"&amp;$F$2,'MP내역(중립)'!D:D,"&lt;&gt;"&amp;$H$2,'MP내역(중립)'!D:D,"&lt;&gt;"&amp;$I$2,'MP내역(중립)'!B:B,"&lt;&gt;현금",'MP내역(중립)'!B:B,"&lt;&gt;합계")=0,"O","X"))</f>
        <v/>
      </c>
      <c r="Q49" s="21" t="str">
        <f>IF(A49="","",IF(AND(ABS(I49-SUMIFS('MP내역(중립)'!G:G,'MP내역(중립)'!A:A,A49,'MP내역(중립)'!F:F,"Y"))&lt;0.001,ABS(H49-SUMIFS('MP내역(중립)'!G:G,'MP내역(중립)'!A:A,A49,'MP내역(중립)'!B:B,"&lt;&gt;합계"))&lt;0.001),"O","X"))</f>
        <v/>
      </c>
      <c r="R49" s="21" t="str">
        <f>IF(A49="","",IF(COUNTIFS('MP내역(중립)'!A:A,A49,'MP내역(중립)'!H:H,"X")=0,"O","X"))</f>
        <v/>
      </c>
      <c r="S49" s="20"/>
    </row>
    <row r="50" spans="1:19">
      <c r="A50" s="20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1" t="str">
        <f t="shared" si="0"/>
        <v/>
      </c>
      <c r="M50" s="21" t="str">
        <f t="shared" si="1"/>
        <v/>
      </c>
      <c r="N50" s="21" t="str">
        <f>IF(A50="","",IFERROR(IF(J50&lt;VLOOKUP(A50,'포트변경내역(적극)'!A:J,10,0),"O","X"),""))</f>
        <v/>
      </c>
      <c r="O50" s="21" t="str">
        <f>IF(A50="","",COUNTIFS('MP내역(중립)'!$A:$A,A50)-COUNTIFS('MP내역(중립)'!$A:$A,A50,'MP내역(중립)'!$B:$B,"현금")-COUNTIFS('MP내역(중립)'!$A:$A,A50,'MP내역(중립)'!$B:$B,"예수금")-COUNTIFS('MP내역(중립)'!$A:$A,A50,'MP내역(중립)'!$B:$B,"예탁금")-COUNTIFS('MP내역(중립)'!$A:$A,A50,'MP내역(중립)'!$B:$B,"합계"))</f>
        <v/>
      </c>
      <c r="P50" s="21" t="str">
        <f>IF(A50="","",IF(COUNTIFS('MP내역(중립)'!A:A,A50,'MP내역(중립)'!G:G,"&gt;"&amp;$F$2,'MP내역(중립)'!D:D,"&lt;&gt;"&amp;$H$2,'MP내역(중립)'!D:D,"&lt;&gt;"&amp;$I$2,'MP내역(중립)'!B:B,"&lt;&gt;현금",'MP내역(중립)'!B:B,"&lt;&gt;합계")=0,"O","X"))</f>
        <v/>
      </c>
      <c r="Q50" s="21" t="str">
        <f>IF(A50="","",IF(AND(ABS(I50-SUMIFS('MP내역(중립)'!G:G,'MP내역(중립)'!A:A,A50,'MP내역(중립)'!F:F,"Y"))&lt;0.001,ABS(H50-SUMIFS('MP내역(중립)'!G:G,'MP내역(중립)'!A:A,A50,'MP내역(중립)'!B:B,"&lt;&gt;합계"))&lt;0.001),"O","X"))</f>
        <v/>
      </c>
      <c r="R50" s="21" t="str">
        <f>IF(A50="","",IF(COUNTIFS('MP내역(중립)'!A:A,A50,'MP내역(중립)'!H:H,"X")=0,"O","X"))</f>
        <v/>
      </c>
      <c r="S50" s="20"/>
    </row>
    <row r="51" spans="1:19">
      <c r="A51" s="20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1" t="str">
        <f t="shared" si="0"/>
        <v/>
      </c>
      <c r="M51" s="21" t="str">
        <f t="shared" si="1"/>
        <v/>
      </c>
      <c r="N51" s="21" t="str">
        <f>IF(A51="","",IFERROR(IF(J51&lt;VLOOKUP(A51,'포트변경내역(적극)'!A:J,10,0),"O","X"),""))</f>
        <v/>
      </c>
      <c r="O51" s="21" t="str">
        <f>IF(A51="","",COUNTIFS('MP내역(중립)'!$A:$A,A51)-COUNTIFS('MP내역(중립)'!$A:$A,A51,'MP내역(중립)'!$B:$B,"현금")-COUNTIFS('MP내역(중립)'!$A:$A,A51,'MP내역(중립)'!$B:$B,"예수금")-COUNTIFS('MP내역(중립)'!$A:$A,A51,'MP내역(중립)'!$B:$B,"예탁금")-COUNTIFS('MP내역(중립)'!$A:$A,A51,'MP내역(중립)'!$B:$B,"합계"))</f>
        <v/>
      </c>
      <c r="P51" s="21" t="str">
        <f>IF(A51="","",IF(COUNTIFS('MP내역(중립)'!A:A,A51,'MP내역(중립)'!G:G,"&gt;"&amp;$F$2,'MP내역(중립)'!D:D,"&lt;&gt;"&amp;$H$2,'MP내역(중립)'!D:D,"&lt;&gt;"&amp;$I$2,'MP내역(중립)'!B:B,"&lt;&gt;현금",'MP내역(중립)'!B:B,"&lt;&gt;합계")=0,"O","X"))</f>
        <v/>
      </c>
      <c r="Q51" s="21" t="str">
        <f>IF(A51="","",IF(AND(ABS(I51-SUMIFS('MP내역(중립)'!G:G,'MP내역(중립)'!A:A,A51,'MP내역(중립)'!F:F,"Y"))&lt;0.001,ABS(H51-SUMIFS('MP내역(중립)'!G:G,'MP내역(중립)'!A:A,A51,'MP내역(중립)'!B:B,"&lt;&gt;합계"))&lt;0.001),"O","X"))</f>
        <v/>
      </c>
      <c r="R51" s="21" t="str">
        <f>IF(A51="","",IF(COUNTIFS('MP내역(중립)'!A:A,A51,'MP내역(중립)'!H:H,"X")=0,"O","X"))</f>
        <v/>
      </c>
      <c r="S51" s="20"/>
    </row>
    <row r="52" spans="1:19">
      <c r="A52" s="20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1" t="str">
        <f t="shared" si="0"/>
        <v/>
      </c>
      <c r="M52" s="21" t="str">
        <f t="shared" si="1"/>
        <v/>
      </c>
      <c r="N52" s="21" t="str">
        <f>IF(A52="","",IFERROR(IF(J52&lt;VLOOKUP(A52,'포트변경내역(적극)'!A:J,10,0),"O","X"),""))</f>
        <v/>
      </c>
      <c r="O52" s="21" t="str">
        <f>IF(A52="","",COUNTIFS('MP내역(중립)'!$A:$A,A52)-COUNTIFS('MP내역(중립)'!$A:$A,A52,'MP내역(중립)'!$B:$B,"현금")-COUNTIFS('MP내역(중립)'!$A:$A,A52,'MP내역(중립)'!$B:$B,"예수금")-COUNTIFS('MP내역(중립)'!$A:$A,A52,'MP내역(중립)'!$B:$B,"예탁금")-COUNTIFS('MP내역(중립)'!$A:$A,A52,'MP내역(중립)'!$B:$B,"합계"))</f>
        <v/>
      </c>
      <c r="P52" s="21" t="str">
        <f>IF(A52="","",IF(COUNTIFS('MP내역(중립)'!A:A,A52,'MP내역(중립)'!G:G,"&gt;"&amp;$F$2,'MP내역(중립)'!D:D,"&lt;&gt;"&amp;$H$2,'MP내역(중립)'!D:D,"&lt;&gt;"&amp;$I$2,'MP내역(중립)'!B:B,"&lt;&gt;현금",'MP내역(중립)'!B:B,"&lt;&gt;합계")=0,"O","X"))</f>
        <v/>
      </c>
      <c r="Q52" s="21" t="str">
        <f>IF(A52="","",IF(AND(ABS(I52-SUMIFS('MP내역(중립)'!G:G,'MP내역(중립)'!A:A,A52,'MP내역(중립)'!F:F,"Y"))&lt;0.001,ABS(H52-SUMIFS('MP내역(중립)'!G:G,'MP내역(중립)'!A:A,A52,'MP내역(중립)'!B:B,"&lt;&gt;합계"))&lt;0.001),"O","X"))</f>
        <v/>
      </c>
      <c r="R52" s="21" t="str">
        <f>IF(A52="","",IF(COUNTIFS('MP내역(중립)'!A:A,A52,'MP내역(중립)'!H:H,"X")=0,"O","X"))</f>
        <v/>
      </c>
      <c r="S52" s="20"/>
    </row>
    <row r="53" spans="1:19">
      <c r="A53" s="20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1" t="str">
        <f t="shared" si="0"/>
        <v/>
      </c>
      <c r="M53" s="21" t="str">
        <f t="shared" si="1"/>
        <v/>
      </c>
      <c r="N53" s="21" t="str">
        <f>IF(A53="","",IFERROR(IF(J53&lt;VLOOKUP(A53,'포트변경내역(적극)'!A:J,10,0),"O","X"),""))</f>
        <v/>
      </c>
      <c r="O53" s="21" t="str">
        <f>IF(A53="","",COUNTIFS('MP내역(중립)'!$A:$A,A53)-COUNTIFS('MP내역(중립)'!$A:$A,A53,'MP내역(중립)'!$B:$B,"현금")-COUNTIFS('MP내역(중립)'!$A:$A,A53,'MP내역(중립)'!$B:$B,"예수금")-COUNTIFS('MP내역(중립)'!$A:$A,A53,'MP내역(중립)'!$B:$B,"예탁금")-COUNTIFS('MP내역(중립)'!$A:$A,A53,'MP내역(중립)'!$B:$B,"합계"))</f>
        <v/>
      </c>
      <c r="P53" s="21" t="str">
        <f>IF(A53="","",IF(COUNTIFS('MP내역(중립)'!A:A,A53,'MP내역(중립)'!G:G,"&gt;"&amp;$F$2,'MP내역(중립)'!D:D,"&lt;&gt;"&amp;$H$2,'MP내역(중립)'!D:D,"&lt;&gt;"&amp;$I$2,'MP내역(중립)'!B:B,"&lt;&gt;현금",'MP내역(중립)'!B:B,"&lt;&gt;합계")=0,"O","X"))</f>
        <v/>
      </c>
      <c r="Q53" s="21" t="str">
        <f>IF(A53="","",IF(AND(ABS(I53-SUMIFS('MP내역(중립)'!G:G,'MP내역(중립)'!A:A,A53,'MP내역(중립)'!F:F,"Y"))&lt;0.001,ABS(H53-SUMIFS('MP내역(중립)'!G:G,'MP내역(중립)'!A:A,A53,'MP내역(중립)'!B:B,"&lt;&gt;합계"))&lt;0.001),"O","X"))</f>
        <v/>
      </c>
      <c r="R53" s="21" t="str">
        <f>IF(A53="","",IF(COUNTIFS('MP내역(중립)'!A:A,A53,'MP내역(중립)'!H:H,"X")=0,"O","X"))</f>
        <v/>
      </c>
      <c r="S53" s="20"/>
    </row>
    <row r="54" spans="1:19">
      <c r="A54" s="20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1" t="str">
        <f t="shared" si="0"/>
        <v/>
      </c>
      <c r="M54" s="21" t="str">
        <f t="shared" si="1"/>
        <v/>
      </c>
      <c r="N54" s="21" t="str">
        <f>IF(A54="","",IFERROR(IF(J54&lt;VLOOKUP(A54,'포트변경내역(적극)'!A:J,10,0),"O","X"),""))</f>
        <v/>
      </c>
      <c r="O54" s="21" t="str">
        <f>IF(A54="","",COUNTIFS('MP내역(중립)'!$A:$A,A54)-COUNTIFS('MP내역(중립)'!$A:$A,A54,'MP내역(중립)'!$B:$B,"현금")-COUNTIFS('MP내역(중립)'!$A:$A,A54,'MP내역(중립)'!$B:$B,"예수금")-COUNTIFS('MP내역(중립)'!$A:$A,A54,'MP내역(중립)'!$B:$B,"예탁금")-COUNTIFS('MP내역(중립)'!$A:$A,A54,'MP내역(중립)'!$B:$B,"합계"))</f>
        <v/>
      </c>
      <c r="P54" s="21" t="str">
        <f>IF(A54="","",IF(COUNTIFS('MP내역(중립)'!A:A,A54,'MP내역(중립)'!G:G,"&gt;"&amp;$F$2,'MP내역(중립)'!D:D,"&lt;&gt;"&amp;$H$2,'MP내역(중립)'!D:D,"&lt;&gt;"&amp;$I$2,'MP내역(중립)'!B:B,"&lt;&gt;현금",'MP내역(중립)'!B:B,"&lt;&gt;합계")=0,"O","X"))</f>
        <v/>
      </c>
      <c r="Q54" s="21" t="str">
        <f>IF(A54="","",IF(AND(ABS(I54-SUMIFS('MP내역(중립)'!G:G,'MP내역(중립)'!A:A,A54,'MP내역(중립)'!F:F,"Y"))&lt;0.001,ABS(H54-SUMIFS('MP내역(중립)'!G:G,'MP내역(중립)'!A:A,A54,'MP내역(중립)'!B:B,"&lt;&gt;합계"))&lt;0.001),"O","X"))</f>
        <v/>
      </c>
      <c r="R54" s="21" t="str">
        <f>IF(A54="","",IF(COUNTIFS('MP내역(중립)'!A:A,A54,'MP내역(중립)'!H:H,"X")=0,"O","X"))</f>
        <v/>
      </c>
      <c r="S54" s="20"/>
    </row>
    <row r="55" spans="1:19">
      <c r="A55" s="20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1" t="str">
        <f t="shared" si="0"/>
        <v/>
      </c>
      <c r="M55" s="21" t="str">
        <f t="shared" si="1"/>
        <v/>
      </c>
      <c r="N55" s="21" t="str">
        <f>IF(A55="","",IFERROR(IF(J55&lt;VLOOKUP(A55,'포트변경내역(적극)'!A:J,10,0),"O","X"),""))</f>
        <v/>
      </c>
      <c r="O55" s="21" t="str">
        <f>IF(A55="","",COUNTIFS('MP내역(중립)'!$A:$A,A55)-COUNTIFS('MP내역(중립)'!$A:$A,A55,'MP내역(중립)'!$B:$B,"현금")-COUNTIFS('MP내역(중립)'!$A:$A,A55,'MP내역(중립)'!$B:$B,"예수금")-COUNTIFS('MP내역(중립)'!$A:$A,A55,'MP내역(중립)'!$B:$B,"예탁금")-COUNTIFS('MP내역(중립)'!$A:$A,A55,'MP내역(중립)'!$B:$B,"합계"))</f>
        <v/>
      </c>
      <c r="P55" s="21" t="str">
        <f>IF(A55="","",IF(COUNTIFS('MP내역(중립)'!A:A,A55,'MP내역(중립)'!G:G,"&gt;"&amp;$F$2,'MP내역(중립)'!D:D,"&lt;&gt;"&amp;$H$2,'MP내역(중립)'!D:D,"&lt;&gt;"&amp;$I$2,'MP내역(중립)'!B:B,"&lt;&gt;현금",'MP내역(중립)'!B:B,"&lt;&gt;합계")=0,"O","X"))</f>
        <v/>
      </c>
      <c r="Q55" s="21" t="str">
        <f>IF(A55="","",IF(AND(ABS(I55-SUMIFS('MP내역(중립)'!G:G,'MP내역(중립)'!A:A,A55,'MP내역(중립)'!F:F,"Y"))&lt;0.001,ABS(H55-SUMIFS('MP내역(중립)'!G:G,'MP내역(중립)'!A:A,A55,'MP내역(중립)'!B:B,"&lt;&gt;합계"))&lt;0.001),"O","X"))</f>
        <v/>
      </c>
      <c r="R55" s="21" t="str">
        <f>IF(A55="","",IF(COUNTIFS('MP내역(중립)'!A:A,A55,'MP내역(중립)'!H:H,"X")=0,"O","X"))</f>
        <v/>
      </c>
      <c r="S55" s="20"/>
    </row>
    <row r="56" spans="1:19">
      <c r="A56" s="20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1" t="str">
        <f t="shared" si="0"/>
        <v/>
      </c>
      <c r="M56" s="21" t="str">
        <f t="shared" si="1"/>
        <v/>
      </c>
      <c r="N56" s="21" t="str">
        <f>IF(A56="","",IFERROR(IF(J56&lt;VLOOKUP(A56,'포트변경내역(적극)'!A:J,10,0),"O","X"),""))</f>
        <v/>
      </c>
      <c r="O56" s="21" t="str">
        <f>IF(A56="","",COUNTIFS('MP내역(중립)'!$A:$A,A56)-COUNTIFS('MP내역(중립)'!$A:$A,A56,'MP내역(중립)'!$B:$B,"현금")-COUNTIFS('MP내역(중립)'!$A:$A,A56,'MP내역(중립)'!$B:$B,"예수금")-COUNTIFS('MP내역(중립)'!$A:$A,A56,'MP내역(중립)'!$B:$B,"예탁금")-COUNTIFS('MP내역(중립)'!$A:$A,A56,'MP내역(중립)'!$B:$B,"합계"))</f>
        <v/>
      </c>
      <c r="P56" s="21" t="str">
        <f>IF(A56="","",IF(COUNTIFS('MP내역(중립)'!A:A,A56,'MP내역(중립)'!G:G,"&gt;"&amp;$F$2,'MP내역(중립)'!D:D,"&lt;&gt;"&amp;$H$2,'MP내역(중립)'!D:D,"&lt;&gt;"&amp;$I$2,'MP내역(중립)'!B:B,"&lt;&gt;현금",'MP내역(중립)'!B:B,"&lt;&gt;합계")=0,"O","X"))</f>
        <v/>
      </c>
      <c r="Q56" s="21" t="str">
        <f>IF(A56="","",IF(AND(ABS(I56-SUMIFS('MP내역(중립)'!G:G,'MP내역(중립)'!A:A,A56,'MP내역(중립)'!F:F,"Y"))&lt;0.001,ABS(H56-SUMIFS('MP내역(중립)'!G:G,'MP내역(중립)'!A:A,A56,'MP내역(중립)'!B:B,"&lt;&gt;합계"))&lt;0.001),"O","X"))</f>
        <v/>
      </c>
      <c r="R56" s="21" t="str">
        <f>IF(A56="","",IF(COUNTIFS('MP내역(중립)'!A:A,A56,'MP내역(중립)'!H:H,"X")=0,"O","X"))</f>
        <v/>
      </c>
      <c r="S56" s="20"/>
    </row>
    <row r="57" spans="1:19">
      <c r="A57" s="20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1" t="str">
        <f t="shared" si="0"/>
        <v/>
      </c>
      <c r="M57" s="21" t="str">
        <f t="shared" si="1"/>
        <v/>
      </c>
      <c r="N57" s="21" t="str">
        <f>IF(A57="","",IFERROR(IF(J57&lt;VLOOKUP(A57,'포트변경내역(적극)'!A:J,10,0),"O","X"),""))</f>
        <v/>
      </c>
      <c r="O57" s="21" t="str">
        <f>IF(A57="","",COUNTIFS('MP내역(중립)'!$A:$A,A57)-COUNTIFS('MP내역(중립)'!$A:$A,A57,'MP내역(중립)'!$B:$B,"현금")-COUNTIFS('MP내역(중립)'!$A:$A,A57,'MP내역(중립)'!$B:$B,"예수금")-COUNTIFS('MP내역(중립)'!$A:$A,A57,'MP내역(중립)'!$B:$B,"예탁금")-COUNTIFS('MP내역(중립)'!$A:$A,A57,'MP내역(중립)'!$B:$B,"합계"))</f>
        <v/>
      </c>
      <c r="P57" s="21" t="str">
        <f>IF(A57="","",IF(COUNTIFS('MP내역(중립)'!A:A,A57,'MP내역(중립)'!G:G,"&gt;"&amp;$F$2,'MP내역(중립)'!D:D,"&lt;&gt;"&amp;$H$2,'MP내역(중립)'!D:D,"&lt;&gt;"&amp;$I$2,'MP내역(중립)'!B:B,"&lt;&gt;현금",'MP내역(중립)'!B:B,"&lt;&gt;합계")=0,"O","X"))</f>
        <v/>
      </c>
      <c r="Q57" s="21" t="str">
        <f>IF(A57="","",IF(AND(ABS(I57-SUMIFS('MP내역(중립)'!G:G,'MP내역(중립)'!A:A,A57,'MP내역(중립)'!F:F,"Y"))&lt;0.001,ABS(H57-SUMIFS('MP내역(중립)'!G:G,'MP내역(중립)'!A:A,A57,'MP내역(중립)'!B:B,"&lt;&gt;합계"))&lt;0.001),"O","X"))</f>
        <v/>
      </c>
      <c r="R57" s="21" t="str">
        <f>IF(A57="","",IF(COUNTIFS('MP내역(중립)'!A:A,A57,'MP내역(중립)'!H:H,"X")=0,"O","X"))</f>
        <v/>
      </c>
      <c r="S57" s="20"/>
    </row>
    <row r="58" spans="1:19">
      <c r="A58" s="20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1" t="str">
        <f t="shared" si="0"/>
        <v/>
      </c>
      <c r="M58" s="21" t="str">
        <f t="shared" si="1"/>
        <v/>
      </c>
      <c r="N58" s="21" t="str">
        <f>IF(A58="","",IFERROR(IF(J58&lt;VLOOKUP(A58,'포트변경내역(적극)'!A:J,10,0),"O","X"),""))</f>
        <v/>
      </c>
      <c r="O58" s="21" t="str">
        <f>IF(A58="","",COUNTIFS('MP내역(중립)'!$A:$A,A58)-COUNTIFS('MP내역(중립)'!$A:$A,A58,'MP내역(중립)'!$B:$B,"현금")-COUNTIFS('MP내역(중립)'!$A:$A,A58,'MP내역(중립)'!$B:$B,"예수금")-COUNTIFS('MP내역(중립)'!$A:$A,A58,'MP내역(중립)'!$B:$B,"예탁금")-COUNTIFS('MP내역(중립)'!$A:$A,A58,'MP내역(중립)'!$B:$B,"합계"))</f>
        <v/>
      </c>
      <c r="P58" s="21" t="str">
        <f>IF(A58="","",IF(COUNTIFS('MP내역(중립)'!A:A,A58,'MP내역(중립)'!G:G,"&gt;"&amp;$F$2,'MP내역(중립)'!D:D,"&lt;&gt;"&amp;$H$2,'MP내역(중립)'!D:D,"&lt;&gt;"&amp;$I$2,'MP내역(중립)'!B:B,"&lt;&gt;현금",'MP내역(중립)'!B:B,"&lt;&gt;합계")=0,"O","X"))</f>
        <v/>
      </c>
      <c r="Q58" s="21" t="str">
        <f>IF(A58="","",IF(AND(ABS(I58-SUMIFS('MP내역(중립)'!G:G,'MP내역(중립)'!A:A,A58,'MP내역(중립)'!F:F,"Y"))&lt;0.001,ABS(H58-SUMIFS('MP내역(중립)'!G:G,'MP내역(중립)'!A:A,A58,'MP내역(중립)'!B:B,"&lt;&gt;합계"))&lt;0.001),"O","X"))</f>
        <v/>
      </c>
      <c r="R58" s="21" t="str">
        <f>IF(A58="","",IF(COUNTIFS('MP내역(중립)'!A:A,A58,'MP내역(중립)'!H:H,"X")=0,"O","X"))</f>
        <v/>
      </c>
      <c r="S58" s="20"/>
    </row>
    <row r="59" spans="1:19">
      <c r="A59" s="20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1" t="str">
        <f t="shared" si="0"/>
        <v/>
      </c>
      <c r="M59" s="21" t="str">
        <f t="shared" si="1"/>
        <v/>
      </c>
      <c r="N59" s="21" t="str">
        <f>IF(A59="","",IFERROR(IF(J59&lt;VLOOKUP(A59,'포트변경내역(적극)'!A:J,10,0),"O","X"),""))</f>
        <v/>
      </c>
      <c r="O59" s="21" t="str">
        <f>IF(A59="","",COUNTIFS('MP내역(중립)'!$A:$A,A59)-COUNTIFS('MP내역(중립)'!$A:$A,A59,'MP내역(중립)'!$B:$B,"현금")-COUNTIFS('MP내역(중립)'!$A:$A,A59,'MP내역(중립)'!$B:$B,"예수금")-COUNTIFS('MP내역(중립)'!$A:$A,A59,'MP내역(중립)'!$B:$B,"예탁금")-COUNTIFS('MP내역(중립)'!$A:$A,A59,'MP내역(중립)'!$B:$B,"합계"))</f>
        <v/>
      </c>
      <c r="P59" s="21" t="str">
        <f>IF(A59="","",IF(COUNTIFS('MP내역(중립)'!A:A,A59,'MP내역(중립)'!G:G,"&gt;"&amp;$F$2,'MP내역(중립)'!D:D,"&lt;&gt;"&amp;$H$2,'MP내역(중립)'!D:D,"&lt;&gt;"&amp;$I$2,'MP내역(중립)'!B:B,"&lt;&gt;현금",'MP내역(중립)'!B:B,"&lt;&gt;합계")=0,"O","X"))</f>
        <v/>
      </c>
      <c r="Q59" s="21" t="str">
        <f>IF(A59="","",IF(AND(ABS(I59-SUMIFS('MP내역(중립)'!G:G,'MP내역(중립)'!A:A,A59,'MP내역(중립)'!F:F,"Y"))&lt;0.001,ABS(H59-SUMIFS('MP내역(중립)'!G:G,'MP내역(중립)'!A:A,A59,'MP내역(중립)'!B:B,"&lt;&gt;합계"))&lt;0.001),"O","X"))</f>
        <v/>
      </c>
      <c r="R59" s="21" t="str">
        <f>IF(A59="","",IF(COUNTIFS('MP내역(중립)'!A:A,A59,'MP내역(중립)'!H:H,"X")=0,"O","X"))</f>
        <v/>
      </c>
      <c r="S59" s="20"/>
    </row>
    <row r="60" spans="1:19">
      <c r="A60" s="20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1" t="str">
        <f t="shared" si="0"/>
        <v/>
      </c>
      <c r="M60" s="21" t="str">
        <f t="shared" si="1"/>
        <v/>
      </c>
      <c r="N60" s="21" t="str">
        <f>IF(A60="","",IFERROR(IF(J60&lt;VLOOKUP(A60,'포트변경내역(적극)'!A:J,10,0),"O","X"),""))</f>
        <v/>
      </c>
      <c r="O60" s="21" t="str">
        <f>IF(A60="","",COUNTIFS('MP내역(중립)'!$A:$A,A60)-COUNTIFS('MP내역(중립)'!$A:$A,A60,'MP내역(중립)'!$B:$B,"현금")-COUNTIFS('MP내역(중립)'!$A:$A,A60,'MP내역(중립)'!$B:$B,"예수금")-COUNTIFS('MP내역(중립)'!$A:$A,A60,'MP내역(중립)'!$B:$B,"예탁금")-COUNTIFS('MP내역(중립)'!$A:$A,A60,'MP내역(중립)'!$B:$B,"합계"))</f>
        <v/>
      </c>
      <c r="P60" s="21" t="str">
        <f>IF(A60="","",IF(COUNTIFS('MP내역(중립)'!A:A,A60,'MP내역(중립)'!G:G,"&gt;"&amp;$F$2,'MP내역(중립)'!D:D,"&lt;&gt;"&amp;$H$2,'MP내역(중립)'!D:D,"&lt;&gt;"&amp;$I$2,'MP내역(중립)'!B:B,"&lt;&gt;현금",'MP내역(중립)'!B:B,"&lt;&gt;합계")=0,"O","X"))</f>
        <v/>
      </c>
      <c r="Q60" s="21" t="str">
        <f>IF(A60="","",IF(AND(ABS(I60-SUMIFS('MP내역(중립)'!G:G,'MP내역(중립)'!A:A,A60,'MP내역(중립)'!F:F,"Y"))&lt;0.001,ABS(H60-SUMIFS('MP내역(중립)'!G:G,'MP내역(중립)'!A:A,A60,'MP내역(중립)'!B:B,"&lt;&gt;합계"))&lt;0.001),"O","X"))</f>
        <v/>
      </c>
      <c r="R60" s="21" t="str">
        <f>IF(A60="","",IF(COUNTIFS('MP내역(중립)'!A:A,A60,'MP내역(중립)'!H:H,"X")=0,"O","X"))</f>
        <v/>
      </c>
      <c r="S60" s="20"/>
    </row>
    <row r="61" spans="1:19">
      <c r="A61" s="20"/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21" t="str">
        <f t="shared" si="0"/>
        <v/>
      </c>
      <c r="M61" s="21" t="str">
        <f t="shared" si="1"/>
        <v/>
      </c>
      <c r="N61" s="21" t="str">
        <f>IF(A61="","",IFERROR(IF(J61&lt;VLOOKUP(A61,'포트변경내역(적극)'!A:J,10,0),"O","X"),""))</f>
        <v/>
      </c>
      <c r="O61" s="21" t="str">
        <f>IF(A61="","",COUNTIFS('MP내역(중립)'!$A:$A,A61)-COUNTIFS('MP내역(중립)'!$A:$A,A61,'MP내역(중립)'!$B:$B,"현금")-COUNTIFS('MP내역(중립)'!$A:$A,A61,'MP내역(중립)'!$B:$B,"예수금")-COUNTIFS('MP내역(중립)'!$A:$A,A61,'MP내역(중립)'!$B:$B,"예탁금")-COUNTIFS('MP내역(중립)'!$A:$A,A61,'MP내역(중립)'!$B:$B,"합계"))</f>
        <v/>
      </c>
      <c r="P61" s="21" t="str">
        <f>IF(A61="","",IF(COUNTIFS('MP내역(중립)'!A:A,A61,'MP내역(중립)'!G:G,"&gt;"&amp;$F$2,'MP내역(중립)'!D:D,"&lt;&gt;"&amp;$H$2,'MP내역(중립)'!D:D,"&lt;&gt;"&amp;$I$2,'MP내역(중립)'!B:B,"&lt;&gt;현금",'MP내역(중립)'!B:B,"&lt;&gt;합계")=0,"O","X"))</f>
        <v/>
      </c>
      <c r="Q61" s="21" t="str">
        <f>IF(A61="","",IF(AND(ABS(I61-SUMIFS('MP내역(중립)'!G:G,'MP내역(중립)'!A:A,A61,'MP내역(중립)'!F:F,"Y"))&lt;0.001,ABS(H61-SUMIFS('MP내역(중립)'!G:G,'MP내역(중립)'!A:A,A61,'MP내역(중립)'!B:B,"&lt;&gt;합계"))&lt;0.001),"O","X"))</f>
        <v/>
      </c>
      <c r="R61" s="21" t="str">
        <f>IF(A61="","",IF(COUNTIFS('MP내역(중립)'!A:A,A61,'MP내역(중립)'!H:H,"X")=0,"O","X"))</f>
        <v/>
      </c>
      <c r="S61" s="20"/>
    </row>
    <row r="62" spans="1:19">
      <c r="A62" s="20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1" t="str">
        <f t="shared" si="0"/>
        <v/>
      </c>
      <c r="M62" s="21" t="str">
        <f t="shared" si="1"/>
        <v/>
      </c>
      <c r="N62" s="21" t="str">
        <f>IF(A62="","",IFERROR(IF(J62&lt;VLOOKUP(A62,'포트변경내역(적극)'!A:J,10,0),"O","X"),""))</f>
        <v/>
      </c>
      <c r="O62" s="21" t="str">
        <f>IF(A62="","",COUNTIFS('MP내역(중립)'!$A:$A,A62)-COUNTIFS('MP내역(중립)'!$A:$A,A62,'MP내역(중립)'!$B:$B,"현금")-COUNTIFS('MP내역(중립)'!$A:$A,A62,'MP내역(중립)'!$B:$B,"예수금")-COUNTIFS('MP내역(중립)'!$A:$A,A62,'MP내역(중립)'!$B:$B,"예탁금")-COUNTIFS('MP내역(중립)'!$A:$A,A62,'MP내역(중립)'!$B:$B,"합계"))</f>
        <v/>
      </c>
      <c r="P62" s="21" t="str">
        <f>IF(A62="","",IF(COUNTIFS('MP내역(중립)'!A:A,A62,'MP내역(중립)'!G:G,"&gt;"&amp;$F$2,'MP내역(중립)'!D:D,"&lt;&gt;"&amp;$H$2,'MP내역(중립)'!D:D,"&lt;&gt;"&amp;$I$2,'MP내역(중립)'!B:B,"&lt;&gt;현금",'MP내역(중립)'!B:B,"&lt;&gt;합계")=0,"O","X"))</f>
        <v/>
      </c>
      <c r="Q62" s="21" t="str">
        <f>IF(A62="","",IF(AND(ABS(I62-SUMIFS('MP내역(중립)'!G:G,'MP내역(중립)'!A:A,A62,'MP내역(중립)'!F:F,"Y"))&lt;0.001,ABS(H62-SUMIFS('MP내역(중립)'!G:G,'MP내역(중립)'!A:A,A62,'MP내역(중립)'!B:B,"&lt;&gt;합계"))&lt;0.001),"O","X"))</f>
        <v/>
      </c>
      <c r="R62" s="21" t="str">
        <f>IF(A62="","",IF(COUNTIFS('MP내역(중립)'!A:A,A62,'MP내역(중립)'!H:H,"X")=0,"O","X"))</f>
        <v/>
      </c>
      <c r="S62" s="20"/>
    </row>
    <row r="63" spans="1:19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1" t="str">
        <f t="shared" si="0"/>
        <v/>
      </c>
      <c r="M63" s="21" t="str">
        <f t="shared" si="1"/>
        <v/>
      </c>
      <c r="N63" s="21" t="str">
        <f>IF(A63="","",IFERROR(IF(J63&lt;VLOOKUP(A63,'포트변경내역(적극)'!A:J,10,0),"O","X"),""))</f>
        <v/>
      </c>
      <c r="O63" s="21" t="str">
        <f>IF(A63="","",COUNTIFS('MP내역(중립)'!$A:$A,A63)-COUNTIFS('MP내역(중립)'!$A:$A,A63,'MP내역(중립)'!$B:$B,"현금")-COUNTIFS('MP내역(중립)'!$A:$A,A63,'MP내역(중립)'!$B:$B,"예수금")-COUNTIFS('MP내역(중립)'!$A:$A,A63,'MP내역(중립)'!$B:$B,"예탁금")-COUNTIFS('MP내역(중립)'!$A:$A,A63,'MP내역(중립)'!$B:$B,"합계"))</f>
        <v/>
      </c>
      <c r="P63" s="21" t="str">
        <f>IF(A63="","",IF(COUNTIFS('MP내역(중립)'!A:A,A63,'MP내역(중립)'!G:G,"&gt;"&amp;$F$2,'MP내역(중립)'!D:D,"&lt;&gt;"&amp;$H$2,'MP내역(중립)'!D:D,"&lt;&gt;"&amp;$I$2,'MP내역(중립)'!B:B,"&lt;&gt;현금",'MP내역(중립)'!B:B,"&lt;&gt;합계")=0,"O","X"))</f>
        <v/>
      </c>
      <c r="Q63" s="21" t="str">
        <f>IF(A63="","",IF(AND(ABS(I63-SUMIFS('MP내역(중립)'!G:G,'MP내역(중립)'!A:A,A63,'MP내역(중립)'!F:F,"Y"))&lt;0.001,ABS(H63-SUMIFS('MP내역(중립)'!G:G,'MP내역(중립)'!A:A,A63,'MP내역(중립)'!B:B,"&lt;&gt;합계"))&lt;0.001),"O","X"))</f>
        <v/>
      </c>
      <c r="R63" s="21" t="str">
        <f>IF(A63="","",IF(COUNTIFS('MP내역(중립)'!A:A,A63,'MP내역(중립)'!H:H,"X")=0,"O","X"))</f>
        <v/>
      </c>
      <c r="S63" s="20"/>
    </row>
    <row r="64" spans="1:19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1" t="str">
        <f t="shared" si="0"/>
        <v/>
      </c>
      <c r="M64" s="21" t="str">
        <f t="shared" si="1"/>
        <v/>
      </c>
      <c r="N64" s="21" t="str">
        <f>IF(A64="","",IFERROR(IF(J64&lt;VLOOKUP(A64,'포트변경내역(적극)'!A:J,10,0),"O","X"),""))</f>
        <v/>
      </c>
      <c r="O64" s="21" t="str">
        <f>IF(A64="","",COUNTIFS('MP내역(중립)'!$A:$A,A64)-COUNTIFS('MP내역(중립)'!$A:$A,A64,'MP내역(중립)'!$B:$B,"현금")-COUNTIFS('MP내역(중립)'!$A:$A,A64,'MP내역(중립)'!$B:$B,"예수금")-COUNTIFS('MP내역(중립)'!$A:$A,A64,'MP내역(중립)'!$B:$B,"예탁금")-COUNTIFS('MP내역(중립)'!$A:$A,A64,'MP내역(중립)'!$B:$B,"합계"))</f>
        <v/>
      </c>
      <c r="P64" s="21" t="str">
        <f>IF(A64="","",IF(COUNTIFS('MP내역(중립)'!A:A,A64,'MP내역(중립)'!G:G,"&gt;"&amp;$F$2,'MP내역(중립)'!D:D,"&lt;&gt;"&amp;$H$2,'MP내역(중립)'!D:D,"&lt;&gt;"&amp;$I$2,'MP내역(중립)'!B:B,"&lt;&gt;현금",'MP내역(중립)'!B:B,"&lt;&gt;합계")=0,"O","X"))</f>
        <v/>
      </c>
      <c r="Q64" s="21" t="str">
        <f>IF(A64="","",IF(AND(ABS(I64-SUMIFS('MP내역(중립)'!G:G,'MP내역(중립)'!A:A,A64,'MP내역(중립)'!F:F,"Y"))&lt;0.001,ABS(H64-SUMIFS('MP내역(중립)'!G:G,'MP내역(중립)'!A:A,A64,'MP내역(중립)'!B:B,"&lt;&gt;합계"))&lt;0.001),"O","X"))</f>
        <v/>
      </c>
      <c r="R64" s="21" t="str">
        <f>IF(A64="","",IF(COUNTIFS('MP내역(중립)'!A:A,A64,'MP내역(중립)'!H:H,"X")=0,"O","X"))</f>
        <v/>
      </c>
      <c r="S64" s="20"/>
    </row>
    <row r="65" spans="1:19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1" t="str">
        <f t="shared" si="0"/>
        <v/>
      </c>
      <c r="M65" s="21" t="str">
        <f t="shared" si="1"/>
        <v/>
      </c>
      <c r="N65" s="21" t="str">
        <f>IF(A65="","",IFERROR(IF(J65&lt;VLOOKUP(A65,'포트변경내역(적극)'!A:J,10,0),"O","X"),""))</f>
        <v/>
      </c>
      <c r="O65" s="21" t="str">
        <f>IF(A65="","",COUNTIFS('MP내역(중립)'!$A:$A,A65)-COUNTIFS('MP내역(중립)'!$A:$A,A65,'MP내역(중립)'!$B:$B,"현금")-COUNTIFS('MP내역(중립)'!$A:$A,A65,'MP내역(중립)'!$B:$B,"예수금")-COUNTIFS('MP내역(중립)'!$A:$A,A65,'MP내역(중립)'!$B:$B,"예탁금")-COUNTIFS('MP내역(중립)'!$A:$A,A65,'MP내역(중립)'!$B:$B,"합계"))</f>
        <v/>
      </c>
      <c r="P65" s="21" t="str">
        <f>IF(A65="","",IF(COUNTIFS('MP내역(중립)'!A:A,A65,'MP내역(중립)'!G:G,"&gt;"&amp;$F$2,'MP내역(중립)'!D:D,"&lt;&gt;"&amp;$H$2,'MP내역(중립)'!D:D,"&lt;&gt;"&amp;$I$2,'MP내역(중립)'!B:B,"&lt;&gt;현금",'MP내역(중립)'!B:B,"&lt;&gt;합계")=0,"O","X"))</f>
        <v/>
      </c>
      <c r="Q65" s="21" t="str">
        <f>IF(A65="","",IF(AND(ABS(I65-SUMIFS('MP내역(중립)'!G:G,'MP내역(중립)'!A:A,A65,'MP내역(중립)'!F:F,"Y"))&lt;0.001,ABS(H65-SUMIFS('MP내역(중립)'!G:G,'MP내역(중립)'!A:A,A65,'MP내역(중립)'!B:B,"&lt;&gt;합계"))&lt;0.001),"O","X"))</f>
        <v/>
      </c>
      <c r="R65" s="21" t="str">
        <f>IF(A65="","",IF(COUNTIFS('MP내역(중립)'!A:A,A65,'MP내역(중립)'!H:H,"X")=0,"O","X"))</f>
        <v/>
      </c>
      <c r="S65" s="20"/>
    </row>
    <row r="66" spans="1:19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1" t="str">
        <f t="shared" si="0"/>
        <v/>
      </c>
      <c r="M66" s="21" t="str">
        <f t="shared" si="1"/>
        <v/>
      </c>
      <c r="N66" s="21" t="str">
        <f>IF(A66="","",IFERROR(IF(J66&lt;VLOOKUP(A66,'포트변경내역(적극)'!A:J,10,0),"O","X"),""))</f>
        <v/>
      </c>
      <c r="O66" s="21" t="str">
        <f>IF(A66="","",COUNTIFS('MP내역(중립)'!$A:$A,A66)-COUNTIFS('MP내역(중립)'!$A:$A,A66,'MP내역(중립)'!$B:$B,"현금")-COUNTIFS('MP내역(중립)'!$A:$A,A66,'MP내역(중립)'!$B:$B,"예수금")-COUNTIFS('MP내역(중립)'!$A:$A,A66,'MP내역(중립)'!$B:$B,"예탁금")-COUNTIFS('MP내역(중립)'!$A:$A,A66,'MP내역(중립)'!$B:$B,"합계"))</f>
        <v/>
      </c>
      <c r="P66" s="21" t="str">
        <f>IF(A66="","",IF(COUNTIFS('MP내역(중립)'!A:A,A66,'MP내역(중립)'!G:G,"&gt;"&amp;$F$2,'MP내역(중립)'!D:D,"&lt;&gt;"&amp;$H$2,'MP내역(중립)'!D:D,"&lt;&gt;"&amp;$I$2,'MP내역(중립)'!B:B,"&lt;&gt;현금",'MP내역(중립)'!B:B,"&lt;&gt;합계")=0,"O","X"))</f>
        <v/>
      </c>
      <c r="Q66" s="21" t="str">
        <f>IF(A66="","",IF(AND(ABS(I66-SUMIFS('MP내역(중립)'!G:G,'MP내역(중립)'!A:A,A66,'MP내역(중립)'!F:F,"Y"))&lt;0.001,ABS(H66-SUMIFS('MP내역(중립)'!G:G,'MP내역(중립)'!A:A,A66,'MP내역(중립)'!B:B,"&lt;&gt;합계"))&lt;0.001),"O","X"))</f>
        <v/>
      </c>
      <c r="R66" s="21" t="str">
        <f>IF(A66="","",IF(COUNTIFS('MP내역(중립)'!A:A,A66,'MP내역(중립)'!H:H,"X")=0,"O","X"))</f>
        <v/>
      </c>
      <c r="S66" s="20"/>
    </row>
    <row r="67" spans="1:19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1" t="str">
        <f t="shared" si="0"/>
        <v/>
      </c>
      <c r="M67" s="21" t="str">
        <f t="shared" si="1"/>
        <v/>
      </c>
      <c r="N67" s="21" t="str">
        <f>IF(A67="","",IFERROR(IF(J67&lt;VLOOKUP(A67,'포트변경내역(적극)'!A:J,10,0),"O","X"),""))</f>
        <v/>
      </c>
      <c r="O67" s="21" t="str">
        <f>IF(A67="","",COUNTIFS('MP내역(중립)'!$A:$A,A67)-COUNTIFS('MP내역(중립)'!$A:$A,A67,'MP내역(중립)'!$B:$B,"현금")-COUNTIFS('MP내역(중립)'!$A:$A,A67,'MP내역(중립)'!$B:$B,"예수금")-COUNTIFS('MP내역(중립)'!$A:$A,A67,'MP내역(중립)'!$B:$B,"예탁금")-COUNTIFS('MP내역(중립)'!$A:$A,A67,'MP내역(중립)'!$B:$B,"합계"))</f>
        <v/>
      </c>
      <c r="P67" s="21" t="str">
        <f>IF(A67="","",IF(COUNTIFS('MP내역(중립)'!A:A,A67,'MP내역(중립)'!G:G,"&gt;"&amp;$F$2,'MP내역(중립)'!D:D,"&lt;&gt;"&amp;$H$2,'MP내역(중립)'!D:D,"&lt;&gt;"&amp;$I$2,'MP내역(중립)'!B:B,"&lt;&gt;현금",'MP내역(중립)'!B:B,"&lt;&gt;합계")=0,"O","X"))</f>
        <v/>
      </c>
      <c r="Q67" s="21" t="str">
        <f>IF(A67="","",IF(AND(ABS(I67-SUMIFS('MP내역(중립)'!G:G,'MP내역(중립)'!A:A,A67,'MP내역(중립)'!F:F,"Y"))&lt;0.001,ABS(H67-SUMIFS('MP내역(중립)'!G:G,'MP내역(중립)'!A:A,A67,'MP내역(중립)'!B:B,"&lt;&gt;합계"))&lt;0.001),"O","X"))</f>
        <v/>
      </c>
      <c r="R67" s="21" t="str">
        <f>IF(A67="","",IF(COUNTIFS('MP내역(중립)'!A:A,A67,'MP내역(중립)'!H:H,"X")=0,"O","X"))</f>
        <v/>
      </c>
      <c r="S67" s="20"/>
    </row>
    <row r="68" spans="1:19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1" t="str">
        <f t="shared" si="0"/>
        <v/>
      </c>
      <c r="M68" s="21" t="str">
        <f t="shared" si="1"/>
        <v/>
      </c>
      <c r="N68" s="21" t="str">
        <f>IF(A68="","",IFERROR(IF(J68&lt;VLOOKUP(A68,'포트변경내역(적극)'!A:J,10,0),"O","X"),""))</f>
        <v/>
      </c>
      <c r="O68" s="21" t="str">
        <f>IF(A68="","",COUNTIFS('MP내역(중립)'!$A:$A,A68)-COUNTIFS('MP내역(중립)'!$A:$A,A68,'MP내역(중립)'!$B:$B,"현금")-COUNTIFS('MP내역(중립)'!$A:$A,A68,'MP내역(중립)'!$B:$B,"예수금")-COUNTIFS('MP내역(중립)'!$A:$A,A68,'MP내역(중립)'!$B:$B,"예탁금")-COUNTIFS('MP내역(중립)'!$A:$A,A68,'MP내역(중립)'!$B:$B,"합계"))</f>
        <v/>
      </c>
      <c r="P68" s="21" t="str">
        <f>IF(A68="","",IF(COUNTIFS('MP내역(중립)'!A:A,A68,'MP내역(중립)'!G:G,"&gt;"&amp;$F$2,'MP내역(중립)'!D:D,"&lt;&gt;"&amp;$H$2,'MP내역(중립)'!D:D,"&lt;&gt;"&amp;$I$2,'MP내역(중립)'!B:B,"&lt;&gt;현금",'MP내역(중립)'!B:B,"&lt;&gt;합계")=0,"O","X"))</f>
        <v/>
      </c>
      <c r="Q68" s="21" t="str">
        <f>IF(A68="","",IF(AND(ABS(I68-SUMIFS('MP내역(중립)'!G:G,'MP내역(중립)'!A:A,A68,'MP내역(중립)'!F:F,"Y"))&lt;0.001,ABS(H68-SUMIFS('MP내역(중립)'!G:G,'MP내역(중립)'!A:A,A68,'MP내역(중립)'!B:B,"&lt;&gt;합계"))&lt;0.001),"O","X"))</f>
        <v/>
      </c>
      <c r="R68" s="21" t="str">
        <f>IF(A68="","",IF(COUNTIFS('MP내역(중립)'!A:A,A68,'MP내역(중립)'!H:H,"X")=0,"O","X"))</f>
        <v/>
      </c>
      <c r="S68" s="20"/>
    </row>
    <row r="69" spans="1:19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1" t="str">
        <f t="shared" si="0"/>
        <v/>
      </c>
      <c r="M69" s="21" t="str">
        <f t="shared" si="1"/>
        <v/>
      </c>
      <c r="N69" s="21" t="str">
        <f>IF(A69="","",IFERROR(IF(J69&lt;VLOOKUP(A69,'포트변경내역(적극)'!A:J,10,0),"O","X"),""))</f>
        <v/>
      </c>
      <c r="O69" s="21" t="str">
        <f>IF(A69="","",COUNTIFS('MP내역(중립)'!$A:$A,A69)-COUNTIFS('MP내역(중립)'!$A:$A,A69,'MP내역(중립)'!$B:$B,"현금")-COUNTIFS('MP내역(중립)'!$A:$A,A69,'MP내역(중립)'!$B:$B,"예수금")-COUNTIFS('MP내역(중립)'!$A:$A,A69,'MP내역(중립)'!$B:$B,"예탁금")-COUNTIFS('MP내역(중립)'!$A:$A,A69,'MP내역(중립)'!$B:$B,"합계"))</f>
        <v/>
      </c>
      <c r="P69" s="21" t="str">
        <f>IF(A69="","",IF(COUNTIFS('MP내역(중립)'!A:A,A69,'MP내역(중립)'!G:G,"&gt;"&amp;$F$2,'MP내역(중립)'!D:D,"&lt;&gt;"&amp;$H$2,'MP내역(중립)'!D:D,"&lt;&gt;"&amp;$I$2,'MP내역(중립)'!B:B,"&lt;&gt;현금",'MP내역(중립)'!B:B,"&lt;&gt;합계")=0,"O","X"))</f>
        <v/>
      </c>
      <c r="Q69" s="21" t="str">
        <f>IF(A69="","",IF(AND(ABS(I69-SUMIFS('MP내역(중립)'!G:G,'MP내역(중립)'!A:A,A69,'MP내역(중립)'!F:F,"Y"))&lt;0.001,ABS(H69-SUMIFS('MP내역(중립)'!G:G,'MP내역(중립)'!A:A,A69,'MP내역(중립)'!B:B,"&lt;&gt;합계"))&lt;0.001),"O","X"))</f>
        <v/>
      </c>
      <c r="R69" s="21" t="str">
        <f>IF(A69="","",IF(COUNTIFS('MP내역(중립)'!A:A,A69,'MP내역(중립)'!H:H,"X")=0,"O","X"))</f>
        <v/>
      </c>
      <c r="S69" s="20"/>
    </row>
    <row r="70" spans="1:19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1" t="str">
        <f t="shared" si="0"/>
        <v/>
      </c>
      <c r="M70" s="21" t="str">
        <f t="shared" si="1"/>
        <v/>
      </c>
      <c r="N70" s="21" t="str">
        <f>IF(A70="","",IFERROR(IF(J70&lt;VLOOKUP(A70,'포트변경내역(적극)'!A:J,10,0),"O","X"),""))</f>
        <v/>
      </c>
      <c r="O70" s="21" t="str">
        <f>IF(A70="","",COUNTIFS('MP내역(중립)'!$A:$A,A70)-COUNTIFS('MP내역(중립)'!$A:$A,A70,'MP내역(중립)'!$B:$B,"현금")-COUNTIFS('MP내역(중립)'!$A:$A,A70,'MP내역(중립)'!$B:$B,"예수금")-COUNTIFS('MP내역(중립)'!$A:$A,A70,'MP내역(중립)'!$B:$B,"예탁금")-COUNTIFS('MP내역(중립)'!$A:$A,A70,'MP내역(중립)'!$B:$B,"합계"))</f>
        <v/>
      </c>
      <c r="P70" s="21" t="str">
        <f>IF(A70="","",IF(COUNTIFS('MP내역(중립)'!A:A,A70,'MP내역(중립)'!G:G,"&gt;"&amp;$F$2,'MP내역(중립)'!D:D,"&lt;&gt;"&amp;$H$2,'MP내역(중립)'!D:D,"&lt;&gt;"&amp;$I$2,'MP내역(중립)'!B:B,"&lt;&gt;현금",'MP내역(중립)'!B:B,"&lt;&gt;합계")=0,"O","X"))</f>
        <v/>
      </c>
      <c r="Q70" s="21" t="str">
        <f>IF(A70="","",IF(AND(ABS(I70-SUMIFS('MP내역(중립)'!G:G,'MP내역(중립)'!A:A,A70,'MP내역(중립)'!F:F,"Y"))&lt;0.001,ABS(H70-SUMIFS('MP내역(중립)'!G:G,'MP내역(중립)'!A:A,A70,'MP내역(중립)'!B:B,"&lt;&gt;합계"))&lt;0.001),"O","X"))</f>
        <v/>
      </c>
      <c r="R70" s="21" t="str">
        <f>IF(A70="","",IF(COUNTIFS('MP내역(중립)'!A:A,A70,'MP내역(중립)'!H:H,"X")=0,"O","X"))</f>
        <v/>
      </c>
      <c r="S70" s="20"/>
    </row>
    <row r="71" spans="1:19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1" t="str">
        <f t="shared" ref="L71:L134" si="2">IF(I71="","",IF($C$2&gt;=I71,"O","X"))</f>
        <v/>
      </c>
      <c r="M71" s="21" t="str">
        <f t="shared" ref="M71:M134" si="3">IF(J71="","",IF(AND($D$2&lt;=J71,J71&lt;=$E$2),"O","X"))</f>
        <v/>
      </c>
      <c r="N71" s="21" t="str">
        <f>IF(A71="","",IFERROR(IF(J71&lt;VLOOKUP(A71,'포트변경내역(적극)'!A:J,10,0),"O","X"),""))</f>
        <v/>
      </c>
      <c r="O71" s="21" t="str">
        <f>IF(A71="","",COUNTIFS('MP내역(중립)'!$A:$A,A71)-COUNTIFS('MP내역(중립)'!$A:$A,A71,'MP내역(중립)'!$B:$B,"현금")-COUNTIFS('MP내역(중립)'!$A:$A,A71,'MP내역(중립)'!$B:$B,"예수금")-COUNTIFS('MP내역(중립)'!$A:$A,A71,'MP내역(중립)'!$B:$B,"예탁금")-COUNTIFS('MP내역(중립)'!$A:$A,A71,'MP내역(중립)'!$B:$B,"합계"))</f>
        <v/>
      </c>
      <c r="P71" s="21" t="str">
        <f>IF(A71="","",IF(COUNTIFS('MP내역(중립)'!A:A,A71,'MP내역(중립)'!G:G,"&gt;"&amp;$F$2,'MP내역(중립)'!D:D,"&lt;&gt;"&amp;$H$2,'MP내역(중립)'!D:D,"&lt;&gt;"&amp;$I$2,'MP내역(중립)'!B:B,"&lt;&gt;현금",'MP내역(중립)'!B:B,"&lt;&gt;합계")=0,"O","X"))</f>
        <v/>
      </c>
      <c r="Q71" s="21" t="str">
        <f>IF(A71="","",IF(AND(ABS(I71-SUMIFS('MP내역(중립)'!G:G,'MP내역(중립)'!A:A,A71,'MP내역(중립)'!F:F,"Y"))&lt;0.001,ABS(H71-SUMIFS('MP내역(중립)'!G:G,'MP내역(중립)'!A:A,A71,'MP내역(중립)'!B:B,"&lt;&gt;합계"))&lt;0.001),"O","X"))</f>
        <v/>
      </c>
      <c r="R71" s="21" t="str">
        <f>IF(A71="","",IF(COUNTIFS('MP내역(중립)'!A:A,A71,'MP내역(중립)'!H:H,"X")=0,"O","X"))</f>
        <v/>
      </c>
      <c r="S71" s="20"/>
    </row>
    <row r="72" spans="1:19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1" t="str">
        <f t="shared" si="2"/>
        <v/>
      </c>
      <c r="M72" s="21" t="str">
        <f t="shared" si="3"/>
        <v/>
      </c>
      <c r="N72" s="21" t="str">
        <f>IF(A72="","",IFERROR(IF(J72&lt;VLOOKUP(A72,'포트변경내역(적극)'!A:J,10,0),"O","X"),""))</f>
        <v/>
      </c>
      <c r="O72" s="21" t="str">
        <f>IF(A72="","",COUNTIFS('MP내역(중립)'!$A:$A,A72)-COUNTIFS('MP내역(중립)'!$A:$A,A72,'MP내역(중립)'!$B:$B,"현금")-COUNTIFS('MP내역(중립)'!$A:$A,A72,'MP내역(중립)'!$B:$B,"예수금")-COUNTIFS('MP내역(중립)'!$A:$A,A72,'MP내역(중립)'!$B:$B,"예탁금")-COUNTIFS('MP내역(중립)'!$A:$A,A72,'MP내역(중립)'!$B:$B,"합계"))</f>
        <v/>
      </c>
      <c r="P72" s="21" t="str">
        <f>IF(A72="","",IF(COUNTIFS('MP내역(중립)'!A:A,A72,'MP내역(중립)'!G:G,"&gt;"&amp;$F$2,'MP내역(중립)'!D:D,"&lt;&gt;"&amp;$H$2,'MP내역(중립)'!D:D,"&lt;&gt;"&amp;$I$2,'MP내역(중립)'!B:B,"&lt;&gt;현금",'MP내역(중립)'!B:B,"&lt;&gt;합계")=0,"O","X"))</f>
        <v/>
      </c>
      <c r="Q72" s="21" t="str">
        <f>IF(A72="","",IF(AND(ABS(I72-SUMIFS('MP내역(중립)'!G:G,'MP내역(중립)'!A:A,A72,'MP내역(중립)'!F:F,"Y"))&lt;0.001,ABS(H72-SUMIFS('MP내역(중립)'!G:G,'MP내역(중립)'!A:A,A72,'MP내역(중립)'!B:B,"&lt;&gt;합계"))&lt;0.001),"O","X"))</f>
        <v/>
      </c>
      <c r="R72" s="21" t="str">
        <f>IF(A72="","",IF(COUNTIFS('MP내역(중립)'!A:A,A72,'MP내역(중립)'!H:H,"X")=0,"O","X"))</f>
        <v/>
      </c>
      <c r="S72" s="20"/>
    </row>
    <row r="73" spans="1:19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1" t="str">
        <f t="shared" si="2"/>
        <v/>
      </c>
      <c r="M73" s="21" t="str">
        <f t="shared" si="3"/>
        <v/>
      </c>
      <c r="N73" s="21" t="str">
        <f>IF(A73="","",IFERROR(IF(J73&lt;VLOOKUP(A73,'포트변경내역(적극)'!A:J,10,0),"O","X"),""))</f>
        <v/>
      </c>
      <c r="O73" s="21" t="str">
        <f>IF(A73="","",COUNTIFS('MP내역(중립)'!$A:$A,A73)-COUNTIFS('MP내역(중립)'!$A:$A,A73,'MP내역(중립)'!$B:$B,"현금")-COUNTIFS('MP내역(중립)'!$A:$A,A73,'MP내역(중립)'!$B:$B,"예수금")-COUNTIFS('MP내역(중립)'!$A:$A,A73,'MP내역(중립)'!$B:$B,"예탁금")-COUNTIFS('MP내역(중립)'!$A:$A,A73,'MP내역(중립)'!$B:$B,"합계"))</f>
        <v/>
      </c>
      <c r="P73" s="21" t="str">
        <f>IF(A73="","",IF(COUNTIFS('MP내역(중립)'!A:A,A73,'MP내역(중립)'!G:G,"&gt;"&amp;$F$2,'MP내역(중립)'!D:D,"&lt;&gt;"&amp;$H$2,'MP내역(중립)'!D:D,"&lt;&gt;"&amp;$I$2,'MP내역(중립)'!B:B,"&lt;&gt;현금",'MP내역(중립)'!B:B,"&lt;&gt;합계")=0,"O","X"))</f>
        <v/>
      </c>
      <c r="Q73" s="21" t="str">
        <f>IF(A73="","",IF(AND(ABS(I73-SUMIFS('MP내역(중립)'!G:G,'MP내역(중립)'!A:A,A73,'MP내역(중립)'!F:F,"Y"))&lt;0.001,ABS(H73-SUMIFS('MP내역(중립)'!G:G,'MP내역(중립)'!A:A,A73,'MP내역(중립)'!B:B,"&lt;&gt;합계"))&lt;0.001),"O","X"))</f>
        <v/>
      </c>
      <c r="R73" s="21" t="str">
        <f>IF(A73="","",IF(COUNTIFS('MP내역(중립)'!A:A,A73,'MP내역(중립)'!H:H,"X")=0,"O","X"))</f>
        <v/>
      </c>
      <c r="S73" s="20"/>
    </row>
    <row r="74" spans="1:19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1" t="str">
        <f t="shared" si="2"/>
        <v/>
      </c>
      <c r="M74" s="21" t="str">
        <f t="shared" si="3"/>
        <v/>
      </c>
      <c r="N74" s="21" t="str">
        <f>IF(A74="","",IFERROR(IF(J74&lt;VLOOKUP(A74,'포트변경내역(적극)'!A:J,10,0),"O","X"),""))</f>
        <v/>
      </c>
      <c r="O74" s="21" t="str">
        <f>IF(A74="","",COUNTIFS('MP내역(중립)'!$A:$A,A74)-COUNTIFS('MP내역(중립)'!$A:$A,A74,'MP내역(중립)'!$B:$B,"현금")-COUNTIFS('MP내역(중립)'!$A:$A,A74,'MP내역(중립)'!$B:$B,"예수금")-COUNTIFS('MP내역(중립)'!$A:$A,A74,'MP내역(중립)'!$B:$B,"예탁금")-COUNTIFS('MP내역(중립)'!$A:$A,A74,'MP내역(중립)'!$B:$B,"합계"))</f>
        <v/>
      </c>
      <c r="P74" s="21" t="str">
        <f>IF(A74="","",IF(COUNTIFS('MP내역(중립)'!A:A,A74,'MP내역(중립)'!G:G,"&gt;"&amp;$F$2,'MP내역(중립)'!D:D,"&lt;&gt;"&amp;$H$2,'MP내역(중립)'!D:D,"&lt;&gt;"&amp;$I$2,'MP내역(중립)'!B:B,"&lt;&gt;현금",'MP내역(중립)'!B:B,"&lt;&gt;합계")=0,"O","X"))</f>
        <v/>
      </c>
      <c r="Q74" s="21" t="str">
        <f>IF(A74="","",IF(AND(ABS(I74-SUMIFS('MP내역(중립)'!G:G,'MP내역(중립)'!A:A,A74,'MP내역(중립)'!F:F,"Y"))&lt;0.001,ABS(H74-SUMIFS('MP내역(중립)'!G:G,'MP내역(중립)'!A:A,A74,'MP내역(중립)'!B:B,"&lt;&gt;합계"))&lt;0.001),"O","X"))</f>
        <v/>
      </c>
      <c r="R74" s="21" t="str">
        <f>IF(A74="","",IF(COUNTIFS('MP내역(중립)'!A:A,A74,'MP내역(중립)'!H:H,"X")=0,"O","X"))</f>
        <v/>
      </c>
      <c r="S74" s="20"/>
    </row>
    <row r="75" spans="1:19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1" t="str">
        <f t="shared" si="2"/>
        <v/>
      </c>
      <c r="M75" s="21" t="str">
        <f t="shared" si="3"/>
        <v/>
      </c>
      <c r="N75" s="21" t="str">
        <f>IF(A75="","",IFERROR(IF(J75&lt;VLOOKUP(A75,'포트변경내역(적극)'!A:J,10,0),"O","X"),""))</f>
        <v/>
      </c>
      <c r="O75" s="21" t="str">
        <f>IF(A75="","",COUNTIFS('MP내역(중립)'!$A:$A,A75)-COUNTIFS('MP내역(중립)'!$A:$A,A75,'MP내역(중립)'!$B:$B,"현금")-COUNTIFS('MP내역(중립)'!$A:$A,A75,'MP내역(중립)'!$B:$B,"예수금")-COUNTIFS('MP내역(중립)'!$A:$A,A75,'MP내역(중립)'!$B:$B,"예탁금")-COUNTIFS('MP내역(중립)'!$A:$A,A75,'MP내역(중립)'!$B:$B,"합계"))</f>
        <v/>
      </c>
      <c r="P75" s="21" t="str">
        <f>IF(A75="","",IF(COUNTIFS('MP내역(중립)'!A:A,A75,'MP내역(중립)'!G:G,"&gt;"&amp;$F$2,'MP내역(중립)'!D:D,"&lt;&gt;"&amp;$H$2,'MP내역(중립)'!D:D,"&lt;&gt;"&amp;$I$2,'MP내역(중립)'!B:B,"&lt;&gt;현금",'MP내역(중립)'!B:B,"&lt;&gt;합계")=0,"O","X"))</f>
        <v/>
      </c>
      <c r="Q75" s="21" t="str">
        <f>IF(A75="","",IF(AND(ABS(I75-SUMIFS('MP내역(중립)'!G:G,'MP내역(중립)'!A:A,A75,'MP내역(중립)'!F:F,"Y"))&lt;0.001,ABS(H75-SUMIFS('MP내역(중립)'!G:G,'MP내역(중립)'!A:A,A75,'MP내역(중립)'!B:B,"&lt;&gt;합계"))&lt;0.001),"O","X"))</f>
        <v/>
      </c>
      <c r="R75" s="21" t="str">
        <f>IF(A75="","",IF(COUNTIFS('MP내역(중립)'!A:A,A75,'MP내역(중립)'!H:H,"X")=0,"O","X"))</f>
        <v/>
      </c>
      <c r="S75" s="20"/>
    </row>
    <row r="76" spans="1:19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1" t="str">
        <f t="shared" si="2"/>
        <v/>
      </c>
      <c r="M76" s="21" t="str">
        <f t="shared" si="3"/>
        <v/>
      </c>
      <c r="N76" s="21" t="str">
        <f>IF(A76="","",IFERROR(IF(J76&lt;VLOOKUP(A76,'포트변경내역(적극)'!A:J,10,0),"O","X"),""))</f>
        <v/>
      </c>
      <c r="O76" s="21" t="str">
        <f>IF(A76="","",COUNTIFS('MP내역(중립)'!$A:$A,A76)-COUNTIFS('MP내역(중립)'!$A:$A,A76,'MP내역(중립)'!$B:$B,"현금")-COUNTIFS('MP내역(중립)'!$A:$A,A76,'MP내역(중립)'!$B:$B,"예수금")-COUNTIFS('MP내역(중립)'!$A:$A,A76,'MP내역(중립)'!$B:$B,"예탁금")-COUNTIFS('MP내역(중립)'!$A:$A,A76,'MP내역(중립)'!$B:$B,"합계"))</f>
        <v/>
      </c>
      <c r="P76" s="21" t="str">
        <f>IF(A76="","",IF(COUNTIFS('MP내역(중립)'!A:A,A76,'MP내역(중립)'!G:G,"&gt;"&amp;$F$2,'MP내역(중립)'!D:D,"&lt;&gt;"&amp;$H$2,'MP내역(중립)'!D:D,"&lt;&gt;"&amp;$I$2,'MP내역(중립)'!B:B,"&lt;&gt;현금",'MP내역(중립)'!B:B,"&lt;&gt;합계")=0,"O","X"))</f>
        <v/>
      </c>
      <c r="Q76" s="21" t="str">
        <f>IF(A76="","",IF(AND(ABS(I76-SUMIFS('MP내역(중립)'!G:G,'MP내역(중립)'!A:A,A76,'MP내역(중립)'!F:F,"Y"))&lt;0.001,ABS(H76-SUMIFS('MP내역(중립)'!G:G,'MP내역(중립)'!A:A,A76,'MP내역(중립)'!B:B,"&lt;&gt;합계"))&lt;0.001),"O","X"))</f>
        <v/>
      </c>
      <c r="R76" s="21" t="str">
        <f>IF(A76="","",IF(COUNTIFS('MP내역(중립)'!A:A,A76,'MP내역(중립)'!H:H,"X")=0,"O","X"))</f>
        <v/>
      </c>
      <c r="S76" s="20"/>
    </row>
    <row r="77" spans="1:19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1" t="str">
        <f t="shared" si="2"/>
        <v/>
      </c>
      <c r="M77" s="21" t="str">
        <f t="shared" si="3"/>
        <v/>
      </c>
      <c r="N77" s="21" t="str">
        <f>IF(A77="","",IFERROR(IF(J77&lt;VLOOKUP(A77,'포트변경내역(적극)'!A:J,10,0),"O","X"),""))</f>
        <v/>
      </c>
      <c r="O77" s="21" t="str">
        <f>IF(A77="","",COUNTIFS('MP내역(중립)'!$A:$A,A77)-COUNTIFS('MP내역(중립)'!$A:$A,A77,'MP내역(중립)'!$B:$B,"현금")-COUNTIFS('MP내역(중립)'!$A:$A,A77,'MP내역(중립)'!$B:$B,"예수금")-COUNTIFS('MP내역(중립)'!$A:$A,A77,'MP내역(중립)'!$B:$B,"예탁금")-COUNTIFS('MP내역(중립)'!$A:$A,A77,'MP내역(중립)'!$B:$B,"합계"))</f>
        <v/>
      </c>
      <c r="P77" s="21" t="str">
        <f>IF(A77="","",IF(COUNTIFS('MP내역(중립)'!A:A,A77,'MP내역(중립)'!G:G,"&gt;"&amp;$F$2,'MP내역(중립)'!D:D,"&lt;&gt;"&amp;$H$2,'MP내역(중립)'!D:D,"&lt;&gt;"&amp;$I$2,'MP내역(중립)'!B:B,"&lt;&gt;현금",'MP내역(중립)'!B:B,"&lt;&gt;합계")=0,"O","X"))</f>
        <v/>
      </c>
      <c r="Q77" s="21" t="str">
        <f>IF(A77="","",IF(AND(ABS(I77-SUMIFS('MP내역(중립)'!G:G,'MP내역(중립)'!A:A,A77,'MP내역(중립)'!F:F,"Y"))&lt;0.001,ABS(H77-SUMIFS('MP내역(중립)'!G:G,'MP내역(중립)'!A:A,A77,'MP내역(중립)'!B:B,"&lt;&gt;합계"))&lt;0.001),"O","X"))</f>
        <v/>
      </c>
      <c r="R77" s="21" t="str">
        <f>IF(A77="","",IF(COUNTIFS('MP내역(중립)'!A:A,A77,'MP내역(중립)'!H:H,"X")=0,"O","X"))</f>
        <v/>
      </c>
      <c r="S77" s="20"/>
    </row>
    <row r="78" spans="1:19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1" t="str">
        <f t="shared" si="2"/>
        <v/>
      </c>
      <c r="M78" s="21" t="str">
        <f t="shared" si="3"/>
        <v/>
      </c>
      <c r="N78" s="21" t="str">
        <f>IF(A78="","",IFERROR(IF(J78&lt;VLOOKUP(A78,'포트변경내역(적극)'!A:J,10,0),"O","X"),""))</f>
        <v/>
      </c>
      <c r="O78" s="21" t="str">
        <f>IF(A78="","",COUNTIFS('MP내역(중립)'!$A:$A,A78)-COUNTIFS('MP내역(중립)'!$A:$A,A78,'MP내역(중립)'!$B:$B,"현금")-COUNTIFS('MP내역(중립)'!$A:$A,A78,'MP내역(중립)'!$B:$B,"예수금")-COUNTIFS('MP내역(중립)'!$A:$A,A78,'MP내역(중립)'!$B:$B,"예탁금")-COUNTIFS('MP내역(중립)'!$A:$A,A78,'MP내역(중립)'!$B:$B,"합계"))</f>
        <v/>
      </c>
      <c r="P78" s="21" t="str">
        <f>IF(A78="","",IF(COUNTIFS('MP내역(중립)'!A:A,A78,'MP내역(중립)'!G:G,"&gt;"&amp;$F$2,'MP내역(중립)'!D:D,"&lt;&gt;"&amp;$H$2,'MP내역(중립)'!D:D,"&lt;&gt;"&amp;$I$2,'MP내역(중립)'!B:B,"&lt;&gt;현금",'MP내역(중립)'!B:B,"&lt;&gt;합계")=0,"O","X"))</f>
        <v/>
      </c>
      <c r="Q78" s="21" t="str">
        <f>IF(A78="","",IF(AND(ABS(I78-SUMIFS('MP내역(중립)'!G:G,'MP내역(중립)'!A:A,A78,'MP내역(중립)'!F:F,"Y"))&lt;0.001,ABS(H78-SUMIFS('MP내역(중립)'!G:G,'MP내역(중립)'!A:A,A78,'MP내역(중립)'!B:B,"&lt;&gt;합계"))&lt;0.001),"O","X"))</f>
        <v/>
      </c>
      <c r="R78" s="21" t="str">
        <f>IF(A78="","",IF(COUNTIFS('MP내역(중립)'!A:A,A78,'MP내역(중립)'!H:H,"X")=0,"O","X"))</f>
        <v/>
      </c>
      <c r="S78" s="20"/>
    </row>
    <row r="79" spans="1:19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1" t="str">
        <f t="shared" si="2"/>
        <v/>
      </c>
      <c r="M79" s="21" t="str">
        <f t="shared" si="3"/>
        <v/>
      </c>
      <c r="N79" s="21" t="str">
        <f>IF(A79="","",IFERROR(IF(J79&lt;VLOOKUP(A79,'포트변경내역(적극)'!A:J,10,0),"O","X"),""))</f>
        <v/>
      </c>
      <c r="O79" s="21" t="str">
        <f>IF(A79="","",COUNTIFS('MP내역(중립)'!$A:$A,A79)-COUNTIFS('MP내역(중립)'!$A:$A,A79,'MP내역(중립)'!$B:$B,"현금")-COUNTIFS('MP내역(중립)'!$A:$A,A79,'MP내역(중립)'!$B:$B,"예수금")-COUNTIFS('MP내역(중립)'!$A:$A,A79,'MP내역(중립)'!$B:$B,"예탁금")-COUNTIFS('MP내역(중립)'!$A:$A,A79,'MP내역(중립)'!$B:$B,"합계"))</f>
        <v/>
      </c>
      <c r="P79" s="21" t="str">
        <f>IF(A79="","",IF(COUNTIFS('MP내역(중립)'!A:A,A79,'MP내역(중립)'!G:G,"&gt;"&amp;$F$2,'MP내역(중립)'!D:D,"&lt;&gt;"&amp;$H$2,'MP내역(중립)'!D:D,"&lt;&gt;"&amp;$I$2,'MP내역(중립)'!B:B,"&lt;&gt;현금",'MP내역(중립)'!B:B,"&lt;&gt;합계")=0,"O","X"))</f>
        <v/>
      </c>
      <c r="Q79" s="21" t="str">
        <f>IF(A79="","",IF(AND(ABS(I79-SUMIFS('MP내역(중립)'!G:G,'MP내역(중립)'!A:A,A79,'MP내역(중립)'!F:F,"Y"))&lt;0.001,ABS(H79-SUMIFS('MP내역(중립)'!G:G,'MP내역(중립)'!A:A,A79,'MP내역(중립)'!B:B,"&lt;&gt;합계"))&lt;0.001),"O","X"))</f>
        <v/>
      </c>
      <c r="R79" s="21" t="str">
        <f>IF(A79="","",IF(COUNTIFS('MP내역(중립)'!A:A,A79,'MP내역(중립)'!H:H,"X")=0,"O","X"))</f>
        <v/>
      </c>
      <c r="S79" s="20"/>
    </row>
    <row r="80" spans="1:19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1" t="str">
        <f t="shared" si="2"/>
        <v/>
      </c>
      <c r="M80" s="21" t="str">
        <f t="shared" si="3"/>
        <v/>
      </c>
      <c r="N80" s="21" t="str">
        <f>IF(A80="","",IFERROR(IF(J80&lt;VLOOKUP(A80,'포트변경내역(적극)'!A:J,10,0),"O","X"),""))</f>
        <v/>
      </c>
      <c r="O80" s="21" t="str">
        <f>IF(A80="","",COUNTIFS('MP내역(중립)'!$A:$A,A80)-COUNTIFS('MP내역(중립)'!$A:$A,A80,'MP내역(중립)'!$B:$B,"현금")-COUNTIFS('MP내역(중립)'!$A:$A,A80,'MP내역(중립)'!$B:$B,"예수금")-COUNTIFS('MP내역(중립)'!$A:$A,A80,'MP내역(중립)'!$B:$B,"예탁금")-COUNTIFS('MP내역(중립)'!$A:$A,A80,'MP내역(중립)'!$B:$B,"합계"))</f>
        <v/>
      </c>
      <c r="P80" s="21" t="str">
        <f>IF(A80="","",IF(COUNTIFS('MP내역(중립)'!A:A,A80,'MP내역(중립)'!G:G,"&gt;"&amp;$F$2,'MP내역(중립)'!D:D,"&lt;&gt;"&amp;$H$2,'MP내역(중립)'!D:D,"&lt;&gt;"&amp;$I$2,'MP내역(중립)'!B:B,"&lt;&gt;현금",'MP내역(중립)'!B:B,"&lt;&gt;합계")=0,"O","X"))</f>
        <v/>
      </c>
      <c r="Q80" s="21" t="str">
        <f>IF(A80="","",IF(AND(ABS(I80-SUMIFS('MP내역(중립)'!G:G,'MP내역(중립)'!A:A,A80,'MP내역(중립)'!F:F,"Y"))&lt;0.001,ABS(H80-SUMIFS('MP내역(중립)'!G:G,'MP내역(중립)'!A:A,A80,'MP내역(중립)'!B:B,"&lt;&gt;합계"))&lt;0.001),"O","X"))</f>
        <v/>
      </c>
      <c r="R80" s="21" t="str">
        <f>IF(A80="","",IF(COUNTIFS('MP내역(중립)'!A:A,A80,'MP내역(중립)'!H:H,"X")=0,"O","X"))</f>
        <v/>
      </c>
      <c r="S80" s="20"/>
    </row>
    <row r="81" spans="1:19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1" t="str">
        <f t="shared" si="2"/>
        <v/>
      </c>
      <c r="M81" s="21" t="str">
        <f t="shared" si="3"/>
        <v/>
      </c>
      <c r="N81" s="21" t="str">
        <f>IF(A81="","",IFERROR(IF(J81&lt;VLOOKUP(A81,'포트변경내역(적극)'!A:J,10,0),"O","X"),""))</f>
        <v/>
      </c>
      <c r="O81" s="21" t="str">
        <f>IF(A81="","",COUNTIFS('MP내역(중립)'!$A:$A,A81)-COUNTIFS('MP내역(중립)'!$A:$A,A81,'MP내역(중립)'!$B:$B,"현금")-COUNTIFS('MP내역(중립)'!$A:$A,A81,'MP내역(중립)'!$B:$B,"예수금")-COUNTIFS('MP내역(중립)'!$A:$A,A81,'MP내역(중립)'!$B:$B,"예탁금")-COUNTIFS('MP내역(중립)'!$A:$A,A81,'MP내역(중립)'!$B:$B,"합계"))</f>
        <v/>
      </c>
      <c r="P81" s="21" t="str">
        <f>IF(A81="","",IF(COUNTIFS('MP내역(중립)'!A:A,A81,'MP내역(중립)'!G:G,"&gt;"&amp;$F$2,'MP내역(중립)'!D:D,"&lt;&gt;"&amp;$H$2,'MP내역(중립)'!D:D,"&lt;&gt;"&amp;$I$2,'MP내역(중립)'!B:B,"&lt;&gt;현금",'MP내역(중립)'!B:B,"&lt;&gt;합계")=0,"O","X"))</f>
        <v/>
      </c>
      <c r="Q81" s="21" t="str">
        <f>IF(A81="","",IF(AND(ABS(I81-SUMIFS('MP내역(중립)'!G:G,'MP내역(중립)'!A:A,A81,'MP내역(중립)'!F:F,"Y"))&lt;0.001,ABS(H81-SUMIFS('MP내역(중립)'!G:G,'MP내역(중립)'!A:A,A81,'MP내역(중립)'!B:B,"&lt;&gt;합계"))&lt;0.001),"O","X"))</f>
        <v/>
      </c>
      <c r="R81" s="21" t="str">
        <f>IF(A81="","",IF(COUNTIFS('MP내역(중립)'!A:A,A81,'MP내역(중립)'!H:H,"X")=0,"O","X"))</f>
        <v/>
      </c>
      <c r="S81" s="20"/>
    </row>
    <row r="82" spans="1:19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1" t="str">
        <f t="shared" si="2"/>
        <v/>
      </c>
      <c r="M82" s="21" t="str">
        <f t="shared" si="3"/>
        <v/>
      </c>
      <c r="N82" s="21" t="str">
        <f>IF(A82="","",IFERROR(IF(J82&lt;VLOOKUP(A82,'포트변경내역(적극)'!A:J,10,0),"O","X"),""))</f>
        <v/>
      </c>
      <c r="O82" s="21" t="str">
        <f>IF(A82="","",COUNTIFS('MP내역(중립)'!$A:$A,A82)-COUNTIFS('MP내역(중립)'!$A:$A,A82,'MP내역(중립)'!$B:$B,"현금")-COUNTIFS('MP내역(중립)'!$A:$A,A82,'MP내역(중립)'!$B:$B,"예수금")-COUNTIFS('MP내역(중립)'!$A:$A,A82,'MP내역(중립)'!$B:$B,"예탁금")-COUNTIFS('MP내역(중립)'!$A:$A,A82,'MP내역(중립)'!$B:$B,"합계"))</f>
        <v/>
      </c>
      <c r="P82" s="21" t="str">
        <f>IF(A82="","",IF(COUNTIFS('MP내역(중립)'!A:A,A82,'MP내역(중립)'!G:G,"&gt;"&amp;$F$2,'MP내역(중립)'!D:D,"&lt;&gt;"&amp;$H$2,'MP내역(중립)'!D:D,"&lt;&gt;"&amp;$I$2,'MP내역(중립)'!B:B,"&lt;&gt;현금",'MP내역(중립)'!B:B,"&lt;&gt;합계")=0,"O","X"))</f>
        <v/>
      </c>
      <c r="Q82" s="21" t="str">
        <f>IF(A82="","",IF(AND(ABS(I82-SUMIFS('MP내역(중립)'!G:G,'MP내역(중립)'!A:A,A82,'MP내역(중립)'!F:F,"Y"))&lt;0.001,ABS(H82-SUMIFS('MP내역(중립)'!G:G,'MP내역(중립)'!A:A,A82,'MP내역(중립)'!B:B,"&lt;&gt;합계"))&lt;0.001),"O","X"))</f>
        <v/>
      </c>
      <c r="R82" s="21" t="str">
        <f>IF(A82="","",IF(COUNTIFS('MP내역(중립)'!A:A,A82,'MP내역(중립)'!H:H,"X")=0,"O","X"))</f>
        <v/>
      </c>
      <c r="S82" s="20"/>
    </row>
    <row r="83" spans="1:19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1" t="str">
        <f t="shared" si="2"/>
        <v/>
      </c>
      <c r="M83" s="21" t="str">
        <f t="shared" si="3"/>
        <v/>
      </c>
      <c r="N83" s="21" t="str">
        <f>IF(A83="","",IFERROR(IF(J83&lt;VLOOKUP(A83,'포트변경내역(적극)'!A:J,10,0),"O","X"),""))</f>
        <v/>
      </c>
      <c r="O83" s="21" t="str">
        <f>IF(A83="","",COUNTIFS('MP내역(중립)'!$A:$A,A83)-COUNTIFS('MP내역(중립)'!$A:$A,A83,'MP내역(중립)'!$B:$B,"현금")-COUNTIFS('MP내역(중립)'!$A:$A,A83,'MP내역(중립)'!$B:$B,"예수금")-COUNTIFS('MP내역(중립)'!$A:$A,A83,'MP내역(중립)'!$B:$B,"예탁금")-COUNTIFS('MP내역(중립)'!$A:$A,A83,'MP내역(중립)'!$B:$B,"합계"))</f>
        <v/>
      </c>
      <c r="P83" s="21" t="str">
        <f>IF(A83="","",IF(COUNTIFS('MP내역(중립)'!A:A,A83,'MP내역(중립)'!G:G,"&gt;"&amp;$F$2,'MP내역(중립)'!D:D,"&lt;&gt;"&amp;$H$2,'MP내역(중립)'!D:D,"&lt;&gt;"&amp;$I$2,'MP내역(중립)'!B:B,"&lt;&gt;현금",'MP내역(중립)'!B:B,"&lt;&gt;합계")=0,"O","X"))</f>
        <v/>
      </c>
      <c r="Q83" s="21" t="str">
        <f>IF(A83="","",IF(AND(ABS(I83-SUMIFS('MP내역(중립)'!G:G,'MP내역(중립)'!A:A,A83,'MP내역(중립)'!F:F,"Y"))&lt;0.001,ABS(H83-SUMIFS('MP내역(중립)'!G:G,'MP내역(중립)'!A:A,A83,'MP내역(중립)'!B:B,"&lt;&gt;합계"))&lt;0.001),"O","X"))</f>
        <v/>
      </c>
      <c r="R83" s="21" t="str">
        <f>IF(A83="","",IF(COUNTIFS('MP내역(중립)'!A:A,A83,'MP내역(중립)'!H:H,"X")=0,"O","X"))</f>
        <v/>
      </c>
      <c r="S83" s="20"/>
    </row>
    <row r="84" spans="1:19">
      <c r="L84" s="21" t="str">
        <f t="shared" si="2"/>
        <v/>
      </c>
      <c r="M84" s="21" t="str">
        <f t="shared" si="3"/>
        <v/>
      </c>
      <c r="N84" s="21" t="str">
        <f>IF(A84="","",IFERROR(IF(J84&lt;VLOOKUP(A84,'포트변경내역(적극)'!A:J,10,0),"O","X"),""))</f>
        <v/>
      </c>
      <c r="O84" s="21" t="str">
        <f>IF(A84="","",COUNTIFS('MP내역(중립)'!$A:$A,A84)-COUNTIFS('MP내역(중립)'!$A:$A,A84,'MP내역(중립)'!$B:$B,"현금")-COUNTIFS('MP내역(중립)'!$A:$A,A84,'MP내역(중립)'!$B:$B,"예수금")-COUNTIFS('MP내역(중립)'!$A:$A,A84,'MP내역(중립)'!$B:$B,"예탁금")-COUNTIFS('MP내역(중립)'!$A:$A,A84,'MP내역(중립)'!$B:$B,"합계"))</f>
        <v/>
      </c>
      <c r="P84" s="21" t="str">
        <f>IF(A84="","",IF(COUNTIFS('MP내역(중립)'!A:A,A84,'MP내역(중립)'!G:G,"&gt;"&amp;$F$2,'MP내역(중립)'!D:D,"&lt;&gt;"&amp;$H$2,'MP내역(중립)'!D:D,"&lt;&gt;"&amp;$I$2,'MP내역(중립)'!B:B,"&lt;&gt;현금",'MP내역(중립)'!B:B,"&lt;&gt;합계")=0,"O","X"))</f>
        <v/>
      </c>
      <c r="Q84" s="21" t="str">
        <f>IF(A84="","",IF(AND(ABS(I84-SUMIFS('MP내역(중립)'!G:G,'MP내역(중립)'!A:A,A84,'MP내역(중립)'!F:F,"Y"))&lt;0.001,ABS(H84-SUMIFS('MP내역(중립)'!G:G,'MP내역(중립)'!A:A,A84,'MP내역(중립)'!B:B,"&lt;&gt;합계"))&lt;0.001),"O","X"))</f>
        <v/>
      </c>
      <c r="R84" s="21" t="str">
        <f>IF(A84="","",IF(COUNTIFS('MP내역(중립)'!A:A,A84,'MP내역(중립)'!H:H,"X")=0,"O","X"))</f>
        <v/>
      </c>
      <c r="S84" s="20"/>
    </row>
    <row r="85" spans="1:19">
      <c r="L85" s="21" t="str">
        <f t="shared" si="2"/>
        <v/>
      </c>
      <c r="M85" s="21" t="str">
        <f t="shared" si="3"/>
        <v/>
      </c>
      <c r="N85" s="21" t="str">
        <f>IF(A85="","",IFERROR(IF(J85&lt;VLOOKUP(A85,'포트변경내역(적극)'!A:J,10,0),"O","X"),""))</f>
        <v/>
      </c>
      <c r="O85" s="21" t="str">
        <f>IF(A85="","",COUNTIFS('MP내역(중립)'!$A:$A,A85)-COUNTIFS('MP내역(중립)'!$A:$A,A85,'MP내역(중립)'!$B:$B,"현금")-COUNTIFS('MP내역(중립)'!$A:$A,A85,'MP내역(중립)'!$B:$B,"예수금")-COUNTIFS('MP내역(중립)'!$A:$A,A85,'MP내역(중립)'!$B:$B,"예탁금")-COUNTIFS('MP내역(중립)'!$A:$A,A85,'MP내역(중립)'!$B:$B,"합계"))</f>
        <v/>
      </c>
      <c r="P85" s="21" t="str">
        <f>IF(A85="","",IF(COUNTIFS('MP내역(중립)'!A:A,A85,'MP내역(중립)'!G:G,"&gt;"&amp;$F$2,'MP내역(중립)'!D:D,"&lt;&gt;"&amp;$H$2,'MP내역(중립)'!D:D,"&lt;&gt;"&amp;$I$2,'MP내역(중립)'!B:B,"&lt;&gt;현금",'MP내역(중립)'!B:B,"&lt;&gt;합계")=0,"O","X"))</f>
        <v/>
      </c>
      <c r="Q85" s="21" t="str">
        <f>IF(A85="","",IF(AND(ABS(I85-SUMIFS('MP내역(중립)'!G:G,'MP내역(중립)'!A:A,A85,'MP내역(중립)'!F:F,"Y"))&lt;0.001,ABS(H85-SUMIFS('MP내역(중립)'!G:G,'MP내역(중립)'!A:A,A85,'MP내역(중립)'!B:B,"&lt;&gt;합계"))&lt;0.001),"O","X"))</f>
        <v/>
      </c>
      <c r="R85" s="21" t="str">
        <f>IF(A85="","",IF(COUNTIFS('MP내역(중립)'!A:A,A85,'MP내역(중립)'!H:H,"X")=0,"O","X"))</f>
        <v/>
      </c>
      <c r="S85" s="20"/>
    </row>
    <row r="86" spans="1:19">
      <c r="L86" s="21" t="str">
        <f t="shared" si="2"/>
        <v/>
      </c>
      <c r="M86" s="21" t="str">
        <f t="shared" si="3"/>
        <v/>
      </c>
      <c r="N86" s="21" t="str">
        <f>IF(A86="","",IFERROR(IF(J86&lt;VLOOKUP(A86,'포트변경내역(적극)'!A:J,10,0),"O","X"),""))</f>
        <v/>
      </c>
      <c r="O86" s="21" t="str">
        <f>IF(A86="","",COUNTIFS('MP내역(중립)'!$A:$A,A86)-COUNTIFS('MP내역(중립)'!$A:$A,A86,'MP내역(중립)'!$B:$B,"현금")-COUNTIFS('MP내역(중립)'!$A:$A,A86,'MP내역(중립)'!$B:$B,"예수금")-COUNTIFS('MP내역(중립)'!$A:$A,A86,'MP내역(중립)'!$B:$B,"예탁금")-COUNTIFS('MP내역(중립)'!$A:$A,A86,'MP내역(중립)'!$B:$B,"합계"))</f>
        <v/>
      </c>
      <c r="P86" s="21" t="str">
        <f>IF(A86="","",IF(COUNTIFS('MP내역(중립)'!A:A,A86,'MP내역(중립)'!G:G,"&gt;"&amp;$F$2,'MP내역(중립)'!D:D,"&lt;&gt;"&amp;$H$2,'MP내역(중립)'!D:D,"&lt;&gt;"&amp;$I$2,'MP내역(중립)'!B:B,"&lt;&gt;현금",'MP내역(중립)'!B:B,"&lt;&gt;합계")=0,"O","X"))</f>
        <v/>
      </c>
      <c r="Q86" s="21" t="str">
        <f>IF(A86="","",IF(AND(ABS(I86-SUMIFS('MP내역(중립)'!G:G,'MP내역(중립)'!A:A,A86,'MP내역(중립)'!F:F,"Y"))&lt;0.001,ABS(H86-SUMIFS('MP내역(중립)'!G:G,'MP내역(중립)'!A:A,A86,'MP내역(중립)'!B:B,"&lt;&gt;합계"))&lt;0.001),"O","X"))</f>
        <v/>
      </c>
      <c r="R86" s="21" t="str">
        <f>IF(A86="","",IF(COUNTIFS('MP내역(중립)'!A:A,A86,'MP내역(중립)'!H:H,"X")=0,"O","X"))</f>
        <v/>
      </c>
      <c r="S86" s="20"/>
    </row>
    <row r="87" spans="1:19">
      <c r="L87" s="21" t="str">
        <f t="shared" si="2"/>
        <v/>
      </c>
      <c r="M87" s="21" t="str">
        <f t="shared" si="3"/>
        <v/>
      </c>
      <c r="N87" s="21" t="str">
        <f>IF(A87="","",IFERROR(IF(J87&lt;VLOOKUP(A87,'포트변경내역(적극)'!A:J,10,0),"O","X"),""))</f>
        <v/>
      </c>
      <c r="O87" s="21" t="str">
        <f>IF(A87="","",COUNTIFS('MP내역(중립)'!$A:$A,A87)-COUNTIFS('MP내역(중립)'!$A:$A,A87,'MP내역(중립)'!$B:$B,"현금")-COUNTIFS('MP내역(중립)'!$A:$A,A87,'MP내역(중립)'!$B:$B,"예수금")-COUNTIFS('MP내역(중립)'!$A:$A,A87,'MP내역(중립)'!$B:$B,"예탁금")-COUNTIFS('MP내역(중립)'!$A:$A,A87,'MP내역(중립)'!$B:$B,"합계"))</f>
        <v/>
      </c>
      <c r="P87" s="21" t="str">
        <f>IF(A87="","",IF(COUNTIFS('MP내역(중립)'!A:A,A87,'MP내역(중립)'!G:G,"&gt;"&amp;$F$2,'MP내역(중립)'!D:D,"&lt;&gt;"&amp;$H$2,'MP내역(중립)'!D:D,"&lt;&gt;"&amp;$I$2,'MP내역(중립)'!B:B,"&lt;&gt;현금",'MP내역(중립)'!B:B,"&lt;&gt;합계")=0,"O","X"))</f>
        <v/>
      </c>
      <c r="Q87" s="21" t="str">
        <f>IF(A87="","",IF(AND(ABS(I87-SUMIFS('MP내역(중립)'!G:G,'MP내역(중립)'!A:A,A87,'MP내역(중립)'!F:F,"Y"))&lt;0.001,ABS(H87-SUMIFS('MP내역(중립)'!G:G,'MP내역(중립)'!A:A,A87,'MP내역(중립)'!B:B,"&lt;&gt;합계"))&lt;0.001),"O","X"))</f>
        <v/>
      </c>
      <c r="R87" s="21" t="str">
        <f>IF(A87="","",IF(COUNTIFS('MP내역(중립)'!A:A,A87,'MP내역(중립)'!H:H,"X")=0,"O","X"))</f>
        <v/>
      </c>
      <c r="S87" s="20"/>
    </row>
    <row r="88" spans="1:19">
      <c r="L88" s="21" t="str">
        <f t="shared" si="2"/>
        <v/>
      </c>
      <c r="M88" s="21" t="str">
        <f t="shared" si="3"/>
        <v/>
      </c>
      <c r="N88" s="21" t="str">
        <f>IF(A88="","",IFERROR(IF(J88&lt;VLOOKUP(A88,'포트변경내역(적극)'!A:J,10,0),"O","X"),""))</f>
        <v/>
      </c>
      <c r="O88" s="21" t="str">
        <f>IF(A88="","",COUNTIFS('MP내역(중립)'!$A:$A,A88)-COUNTIFS('MP내역(중립)'!$A:$A,A88,'MP내역(중립)'!$B:$B,"현금")-COUNTIFS('MP내역(중립)'!$A:$A,A88,'MP내역(중립)'!$B:$B,"예수금")-COUNTIFS('MP내역(중립)'!$A:$A,A88,'MP내역(중립)'!$B:$B,"예탁금")-COUNTIFS('MP내역(중립)'!$A:$A,A88,'MP내역(중립)'!$B:$B,"합계"))</f>
        <v/>
      </c>
      <c r="P88" s="21" t="str">
        <f>IF(A88="","",IF(COUNTIFS('MP내역(중립)'!A:A,A88,'MP내역(중립)'!G:G,"&gt;"&amp;$F$2,'MP내역(중립)'!D:D,"&lt;&gt;"&amp;$H$2,'MP내역(중립)'!D:D,"&lt;&gt;"&amp;$I$2,'MP내역(중립)'!B:B,"&lt;&gt;현금",'MP내역(중립)'!B:B,"&lt;&gt;합계")=0,"O","X"))</f>
        <v/>
      </c>
      <c r="Q88" s="21" t="str">
        <f>IF(A88="","",IF(AND(ABS(I88-SUMIFS('MP내역(중립)'!G:G,'MP내역(중립)'!A:A,A88,'MP내역(중립)'!F:F,"Y"))&lt;0.001,ABS(H88-SUMIFS('MP내역(중립)'!G:G,'MP내역(중립)'!A:A,A88,'MP내역(중립)'!B:B,"&lt;&gt;합계"))&lt;0.001),"O","X"))</f>
        <v/>
      </c>
      <c r="R88" s="21" t="str">
        <f>IF(A88="","",IF(COUNTIFS('MP내역(중립)'!A:A,A88,'MP내역(중립)'!H:H,"X")=0,"O","X"))</f>
        <v/>
      </c>
      <c r="S88" s="20"/>
    </row>
    <row r="89" spans="1:19">
      <c r="L89" s="21" t="str">
        <f t="shared" si="2"/>
        <v/>
      </c>
      <c r="M89" s="21" t="str">
        <f t="shared" si="3"/>
        <v/>
      </c>
      <c r="N89" s="21" t="str">
        <f>IF(A89="","",IFERROR(IF(J89&lt;VLOOKUP(A89,'포트변경내역(적극)'!A:J,10,0),"O","X"),""))</f>
        <v/>
      </c>
      <c r="O89" s="21" t="str">
        <f>IF(A89="","",COUNTIFS('MP내역(중립)'!$A:$A,A89)-COUNTIFS('MP내역(중립)'!$A:$A,A89,'MP내역(중립)'!$B:$B,"현금")-COUNTIFS('MP내역(중립)'!$A:$A,A89,'MP내역(중립)'!$B:$B,"예수금")-COUNTIFS('MP내역(중립)'!$A:$A,A89,'MP내역(중립)'!$B:$B,"예탁금")-COUNTIFS('MP내역(중립)'!$A:$A,A89,'MP내역(중립)'!$B:$B,"합계"))</f>
        <v/>
      </c>
      <c r="P89" s="21" t="str">
        <f>IF(A89="","",IF(COUNTIFS('MP내역(중립)'!A:A,A89,'MP내역(중립)'!G:G,"&gt;"&amp;$F$2,'MP내역(중립)'!D:D,"&lt;&gt;"&amp;$H$2,'MP내역(중립)'!D:D,"&lt;&gt;"&amp;$I$2,'MP내역(중립)'!B:B,"&lt;&gt;현금",'MP내역(중립)'!B:B,"&lt;&gt;합계")=0,"O","X"))</f>
        <v/>
      </c>
      <c r="Q89" s="21" t="str">
        <f>IF(A89="","",IF(AND(ABS(I89-SUMIFS('MP내역(중립)'!G:G,'MP내역(중립)'!A:A,A89,'MP내역(중립)'!F:F,"Y"))&lt;0.001,ABS(H89-SUMIFS('MP내역(중립)'!G:G,'MP내역(중립)'!A:A,A89,'MP내역(중립)'!B:B,"&lt;&gt;합계"))&lt;0.001),"O","X"))</f>
        <v/>
      </c>
      <c r="R89" s="21" t="str">
        <f>IF(A89="","",IF(COUNTIFS('MP내역(중립)'!A:A,A89,'MP내역(중립)'!H:H,"X")=0,"O","X"))</f>
        <v/>
      </c>
      <c r="S89" s="20"/>
    </row>
    <row r="90" spans="1:19">
      <c r="L90" s="21" t="str">
        <f t="shared" si="2"/>
        <v/>
      </c>
      <c r="M90" s="21" t="str">
        <f t="shared" si="3"/>
        <v/>
      </c>
      <c r="N90" s="21" t="str">
        <f>IF(A90="","",IFERROR(IF(J90&lt;VLOOKUP(A90,'포트변경내역(적극)'!A:J,10,0),"O","X"),""))</f>
        <v/>
      </c>
      <c r="O90" s="21" t="str">
        <f>IF(A90="","",COUNTIFS('MP내역(중립)'!$A:$A,A90)-COUNTIFS('MP내역(중립)'!$A:$A,A90,'MP내역(중립)'!$B:$B,"현금")-COUNTIFS('MP내역(중립)'!$A:$A,A90,'MP내역(중립)'!$B:$B,"예수금")-COUNTIFS('MP내역(중립)'!$A:$A,A90,'MP내역(중립)'!$B:$B,"예탁금")-COUNTIFS('MP내역(중립)'!$A:$A,A90,'MP내역(중립)'!$B:$B,"합계"))</f>
        <v/>
      </c>
      <c r="P90" s="21" t="str">
        <f>IF(A90="","",IF(COUNTIFS('MP내역(중립)'!A:A,A90,'MP내역(중립)'!G:G,"&gt;"&amp;$F$2,'MP내역(중립)'!D:D,"&lt;&gt;"&amp;$H$2,'MP내역(중립)'!D:D,"&lt;&gt;"&amp;$I$2,'MP내역(중립)'!B:B,"&lt;&gt;현금",'MP내역(중립)'!B:B,"&lt;&gt;합계")=0,"O","X"))</f>
        <v/>
      </c>
      <c r="Q90" s="21" t="str">
        <f>IF(A90="","",IF(AND(ABS(I90-SUMIFS('MP내역(중립)'!G:G,'MP내역(중립)'!A:A,A90,'MP내역(중립)'!F:F,"Y"))&lt;0.001,ABS(H90-SUMIFS('MP내역(중립)'!G:G,'MP내역(중립)'!A:A,A90,'MP내역(중립)'!B:B,"&lt;&gt;합계"))&lt;0.001),"O","X"))</f>
        <v/>
      </c>
      <c r="R90" s="21" t="str">
        <f>IF(A90="","",IF(COUNTIFS('MP내역(중립)'!A:A,A90,'MP내역(중립)'!H:H,"X")=0,"O","X"))</f>
        <v/>
      </c>
      <c r="S90" s="20"/>
    </row>
    <row r="91" spans="1:19">
      <c r="L91" s="21" t="str">
        <f t="shared" si="2"/>
        <v/>
      </c>
      <c r="M91" s="21" t="str">
        <f t="shared" si="3"/>
        <v/>
      </c>
      <c r="N91" s="21" t="str">
        <f>IF(A91="","",IFERROR(IF(J91&lt;VLOOKUP(A91,'포트변경내역(적극)'!A:J,10,0),"O","X"),""))</f>
        <v/>
      </c>
      <c r="O91" s="21" t="str">
        <f>IF(A91="","",COUNTIFS('MP내역(중립)'!$A:$A,A91)-COUNTIFS('MP내역(중립)'!$A:$A,A91,'MP내역(중립)'!$B:$B,"현금")-COUNTIFS('MP내역(중립)'!$A:$A,A91,'MP내역(중립)'!$B:$B,"예수금")-COUNTIFS('MP내역(중립)'!$A:$A,A91,'MP내역(중립)'!$B:$B,"예탁금")-COUNTIFS('MP내역(중립)'!$A:$A,A91,'MP내역(중립)'!$B:$B,"합계"))</f>
        <v/>
      </c>
      <c r="P91" s="21" t="str">
        <f>IF(A91="","",IF(COUNTIFS('MP내역(중립)'!A:A,A91,'MP내역(중립)'!G:G,"&gt;"&amp;$F$2,'MP내역(중립)'!D:D,"&lt;&gt;"&amp;$H$2,'MP내역(중립)'!D:D,"&lt;&gt;"&amp;$I$2,'MP내역(중립)'!B:B,"&lt;&gt;현금",'MP내역(중립)'!B:B,"&lt;&gt;합계")=0,"O","X"))</f>
        <v/>
      </c>
      <c r="Q91" s="21" t="str">
        <f>IF(A91="","",IF(AND(ABS(I91-SUMIFS('MP내역(중립)'!G:G,'MP내역(중립)'!A:A,A91,'MP내역(중립)'!F:F,"Y"))&lt;0.001,ABS(H91-SUMIFS('MP내역(중립)'!G:G,'MP내역(중립)'!A:A,A91,'MP내역(중립)'!B:B,"&lt;&gt;합계"))&lt;0.001),"O","X"))</f>
        <v/>
      </c>
      <c r="R91" s="21" t="str">
        <f>IF(A91="","",IF(COUNTIFS('MP내역(중립)'!A:A,A91,'MP내역(중립)'!H:H,"X")=0,"O","X"))</f>
        <v/>
      </c>
      <c r="S91" s="20"/>
    </row>
    <row r="92" spans="1:19">
      <c r="L92" s="21" t="str">
        <f t="shared" si="2"/>
        <v/>
      </c>
      <c r="M92" s="21" t="str">
        <f t="shared" si="3"/>
        <v/>
      </c>
      <c r="N92" s="21" t="str">
        <f>IF(A92="","",IFERROR(IF(J92&lt;VLOOKUP(A92,'포트변경내역(적극)'!A:J,10,0),"O","X"),""))</f>
        <v/>
      </c>
      <c r="O92" s="21" t="str">
        <f>IF(A92="","",COUNTIFS('MP내역(중립)'!$A:$A,A92)-COUNTIFS('MP내역(중립)'!$A:$A,A92,'MP내역(중립)'!$B:$B,"현금")-COUNTIFS('MP내역(중립)'!$A:$A,A92,'MP내역(중립)'!$B:$B,"예수금")-COUNTIFS('MP내역(중립)'!$A:$A,A92,'MP내역(중립)'!$B:$B,"예탁금")-COUNTIFS('MP내역(중립)'!$A:$A,A92,'MP내역(중립)'!$B:$B,"합계"))</f>
        <v/>
      </c>
      <c r="P92" s="21" t="str">
        <f>IF(A92="","",IF(COUNTIFS('MP내역(중립)'!A:A,A92,'MP내역(중립)'!G:G,"&gt;"&amp;$F$2,'MP내역(중립)'!D:D,"&lt;&gt;"&amp;$H$2,'MP내역(중립)'!D:D,"&lt;&gt;"&amp;$I$2,'MP내역(중립)'!B:B,"&lt;&gt;현금",'MP내역(중립)'!B:B,"&lt;&gt;합계")=0,"O","X"))</f>
        <v/>
      </c>
      <c r="Q92" s="21" t="str">
        <f>IF(A92="","",IF(AND(ABS(I92-SUMIFS('MP내역(중립)'!G:G,'MP내역(중립)'!A:A,A92,'MP내역(중립)'!F:F,"Y"))&lt;0.001,ABS(H92-SUMIFS('MP내역(중립)'!G:G,'MP내역(중립)'!A:A,A92,'MP내역(중립)'!B:B,"&lt;&gt;합계"))&lt;0.001),"O","X"))</f>
        <v/>
      </c>
      <c r="R92" s="21" t="str">
        <f>IF(A92="","",IF(COUNTIFS('MP내역(중립)'!A:A,A92,'MP내역(중립)'!H:H,"X")=0,"O","X"))</f>
        <v/>
      </c>
      <c r="S92" s="20"/>
    </row>
    <row r="93" spans="1:19">
      <c r="L93" s="21" t="str">
        <f t="shared" si="2"/>
        <v/>
      </c>
      <c r="M93" s="21" t="str">
        <f t="shared" si="3"/>
        <v/>
      </c>
      <c r="N93" s="21" t="str">
        <f>IF(A93="","",IFERROR(IF(J93&lt;VLOOKUP(A93,'포트변경내역(적극)'!A:J,10,0),"O","X"),""))</f>
        <v/>
      </c>
      <c r="O93" s="21" t="str">
        <f>IF(A93="","",COUNTIFS('MP내역(중립)'!$A:$A,A93)-COUNTIFS('MP내역(중립)'!$A:$A,A93,'MP내역(중립)'!$B:$B,"현금")-COUNTIFS('MP내역(중립)'!$A:$A,A93,'MP내역(중립)'!$B:$B,"예수금")-COUNTIFS('MP내역(중립)'!$A:$A,A93,'MP내역(중립)'!$B:$B,"예탁금")-COUNTIFS('MP내역(중립)'!$A:$A,A93,'MP내역(중립)'!$B:$B,"합계"))</f>
        <v/>
      </c>
      <c r="P93" s="21" t="str">
        <f>IF(A93="","",IF(COUNTIFS('MP내역(중립)'!A:A,A93,'MP내역(중립)'!G:G,"&gt;"&amp;$F$2,'MP내역(중립)'!D:D,"&lt;&gt;"&amp;$H$2,'MP내역(중립)'!D:D,"&lt;&gt;"&amp;$I$2,'MP내역(중립)'!B:B,"&lt;&gt;현금",'MP내역(중립)'!B:B,"&lt;&gt;합계")=0,"O","X"))</f>
        <v/>
      </c>
      <c r="Q93" s="21" t="str">
        <f>IF(A93="","",IF(AND(ABS(I93-SUMIFS('MP내역(중립)'!G:G,'MP내역(중립)'!A:A,A93,'MP내역(중립)'!F:F,"Y"))&lt;0.001,ABS(H93-SUMIFS('MP내역(중립)'!G:G,'MP내역(중립)'!A:A,A93,'MP내역(중립)'!B:B,"&lt;&gt;합계"))&lt;0.001),"O","X"))</f>
        <v/>
      </c>
      <c r="R93" s="21" t="str">
        <f>IF(A93="","",IF(COUNTIFS('MP내역(중립)'!A:A,A93,'MP내역(중립)'!H:H,"X")=0,"O","X"))</f>
        <v/>
      </c>
      <c r="S93" s="20"/>
    </row>
    <row r="94" spans="1:19">
      <c r="L94" s="21" t="str">
        <f t="shared" si="2"/>
        <v/>
      </c>
      <c r="M94" s="21" t="str">
        <f t="shared" si="3"/>
        <v/>
      </c>
      <c r="N94" s="21" t="str">
        <f>IF(A94="","",IFERROR(IF(J94&lt;VLOOKUP(A94,'포트변경내역(적극)'!A:J,10,0),"O","X"),""))</f>
        <v/>
      </c>
      <c r="O94" s="21" t="str">
        <f>IF(A94="","",COUNTIFS('MP내역(중립)'!$A:$A,A94)-COUNTIFS('MP내역(중립)'!$A:$A,A94,'MP내역(중립)'!$B:$B,"현금")-COUNTIFS('MP내역(중립)'!$A:$A,A94,'MP내역(중립)'!$B:$B,"예수금")-COUNTIFS('MP내역(중립)'!$A:$A,A94,'MP내역(중립)'!$B:$B,"예탁금")-COUNTIFS('MP내역(중립)'!$A:$A,A94,'MP내역(중립)'!$B:$B,"합계"))</f>
        <v/>
      </c>
      <c r="P94" s="21" t="str">
        <f>IF(A94="","",IF(COUNTIFS('MP내역(중립)'!A:A,A94,'MP내역(중립)'!G:G,"&gt;"&amp;$F$2,'MP내역(중립)'!D:D,"&lt;&gt;"&amp;$H$2,'MP내역(중립)'!D:D,"&lt;&gt;"&amp;$I$2,'MP내역(중립)'!B:B,"&lt;&gt;현금",'MP내역(중립)'!B:B,"&lt;&gt;합계")=0,"O","X"))</f>
        <v/>
      </c>
      <c r="Q94" s="21" t="str">
        <f>IF(A94="","",IF(AND(ABS(I94-SUMIFS('MP내역(중립)'!G:G,'MP내역(중립)'!A:A,A94,'MP내역(중립)'!F:F,"Y"))&lt;0.001,ABS(H94-SUMIFS('MP내역(중립)'!G:G,'MP내역(중립)'!A:A,A94,'MP내역(중립)'!B:B,"&lt;&gt;합계"))&lt;0.001),"O","X"))</f>
        <v/>
      </c>
      <c r="R94" s="21" t="str">
        <f>IF(A94="","",IF(COUNTIFS('MP내역(중립)'!A:A,A94,'MP내역(중립)'!H:H,"X")=0,"O","X"))</f>
        <v/>
      </c>
      <c r="S94" s="20"/>
    </row>
    <row r="95" spans="1:19">
      <c r="L95" s="21" t="str">
        <f t="shared" si="2"/>
        <v/>
      </c>
      <c r="M95" s="21" t="str">
        <f t="shared" si="3"/>
        <v/>
      </c>
      <c r="N95" s="21" t="str">
        <f>IF(A95="","",IFERROR(IF(J95&lt;VLOOKUP(A95,'포트변경내역(적극)'!A:J,10,0),"O","X"),""))</f>
        <v/>
      </c>
      <c r="O95" s="21" t="str">
        <f>IF(A95="","",COUNTIFS('MP내역(중립)'!$A:$A,A95)-COUNTIFS('MP내역(중립)'!$A:$A,A95,'MP내역(중립)'!$B:$B,"현금")-COUNTIFS('MP내역(중립)'!$A:$A,A95,'MP내역(중립)'!$B:$B,"예수금")-COUNTIFS('MP내역(중립)'!$A:$A,A95,'MP내역(중립)'!$B:$B,"예탁금")-COUNTIFS('MP내역(중립)'!$A:$A,A95,'MP내역(중립)'!$B:$B,"합계"))</f>
        <v/>
      </c>
      <c r="P95" s="21" t="str">
        <f>IF(A95="","",IF(COUNTIFS('MP내역(중립)'!A:A,A95,'MP내역(중립)'!G:G,"&gt;"&amp;$F$2,'MP내역(중립)'!D:D,"&lt;&gt;"&amp;$H$2,'MP내역(중립)'!D:D,"&lt;&gt;"&amp;$I$2,'MP내역(중립)'!B:B,"&lt;&gt;현금",'MP내역(중립)'!B:B,"&lt;&gt;합계")=0,"O","X"))</f>
        <v/>
      </c>
      <c r="Q95" s="21" t="str">
        <f>IF(A95="","",IF(AND(ABS(I95-SUMIFS('MP내역(중립)'!G:G,'MP내역(중립)'!A:A,A95,'MP내역(중립)'!F:F,"Y"))&lt;0.001,ABS(H95-SUMIFS('MP내역(중립)'!G:G,'MP내역(중립)'!A:A,A95,'MP내역(중립)'!B:B,"&lt;&gt;합계"))&lt;0.001),"O","X"))</f>
        <v/>
      </c>
      <c r="R95" s="21" t="str">
        <f>IF(A95="","",IF(COUNTIFS('MP내역(중립)'!A:A,A95,'MP내역(중립)'!H:H,"X")=0,"O","X"))</f>
        <v/>
      </c>
      <c r="S95" s="20"/>
    </row>
    <row r="96" spans="1:19">
      <c r="L96" s="21" t="str">
        <f t="shared" si="2"/>
        <v/>
      </c>
      <c r="M96" s="21" t="str">
        <f t="shared" si="3"/>
        <v/>
      </c>
      <c r="N96" s="21" t="str">
        <f>IF(A96="","",IFERROR(IF(J96&lt;VLOOKUP(A96,'포트변경내역(적극)'!A:J,10,0),"O","X"),""))</f>
        <v/>
      </c>
      <c r="O96" s="21" t="str">
        <f>IF(A96="","",COUNTIFS('MP내역(중립)'!$A:$A,A96)-COUNTIFS('MP내역(중립)'!$A:$A,A96,'MP내역(중립)'!$B:$B,"현금")-COUNTIFS('MP내역(중립)'!$A:$A,A96,'MP내역(중립)'!$B:$B,"예수금")-COUNTIFS('MP내역(중립)'!$A:$A,A96,'MP내역(중립)'!$B:$B,"예탁금")-COUNTIFS('MP내역(중립)'!$A:$A,A96,'MP내역(중립)'!$B:$B,"합계"))</f>
        <v/>
      </c>
      <c r="P96" s="21" t="str">
        <f>IF(A96="","",IF(COUNTIFS('MP내역(중립)'!A:A,A96,'MP내역(중립)'!G:G,"&gt;"&amp;$F$2,'MP내역(중립)'!D:D,"&lt;&gt;"&amp;$H$2,'MP내역(중립)'!D:D,"&lt;&gt;"&amp;$I$2,'MP내역(중립)'!B:B,"&lt;&gt;현금",'MP내역(중립)'!B:B,"&lt;&gt;합계")=0,"O","X"))</f>
        <v/>
      </c>
      <c r="Q96" s="21" t="str">
        <f>IF(A96="","",IF(AND(ABS(I96-SUMIFS('MP내역(중립)'!G:G,'MP내역(중립)'!A:A,A96,'MP내역(중립)'!F:F,"Y"))&lt;0.001,ABS(H96-SUMIFS('MP내역(중립)'!G:G,'MP내역(중립)'!A:A,A96,'MP내역(중립)'!B:B,"&lt;&gt;합계"))&lt;0.001),"O","X"))</f>
        <v/>
      </c>
      <c r="R96" s="21" t="str">
        <f>IF(A96="","",IF(COUNTIFS('MP내역(중립)'!A:A,A96,'MP내역(중립)'!H:H,"X")=0,"O","X"))</f>
        <v/>
      </c>
      <c r="S96" s="20"/>
    </row>
    <row r="97" spans="12:19">
      <c r="L97" s="21" t="str">
        <f t="shared" si="2"/>
        <v/>
      </c>
      <c r="M97" s="21" t="str">
        <f t="shared" si="3"/>
        <v/>
      </c>
      <c r="N97" s="21" t="str">
        <f>IF(A97="","",IFERROR(IF(J97&lt;VLOOKUP(A97,'포트변경내역(적극)'!A:J,10,0),"O","X"),""))</f>
        <v/>
      </c>
      <c r="O97" s="21" t="str">
        <f>IF(A97="","",COUNTIFS('MP내역(중립)'!$A:$A,A97)-COUNTIFS('MP내역(중립)'!$A:$A,A97,'MP내역(중립)'!$B:$B,"현금")-COUNTIFS('MP내역(중립)'!$A:$A,A97,'MP내역(중립)'!$B:$B,"예수금")-COUNTIFS('MP내역(중립)'!$A:$A,A97,'MP내역(중립)'!$B:$B,"예탁금")-COUNTIFS('MP내역(중립)'!$A:$A,A97,'MP내역(중립)'!$B:$B,"합계"))</f>
        <v/>
      </c>
      <c r="P97" s="21" t="str">
        <f>IF(A97="","",IF(COUNTIFS('MP내역(중립)'!A:A,A97,'MP내역(중립)'!G:G,"&gt;"&amp;$F$2,'MP내역(중립)'!D:D,"&lt;&gt;"&amp;$H$2,'MP내역(중립)'!D:D,"&lt;&gt;"&amp;$I$2,'MP내역(중립)'!B:B,"&lt;&gt;현금",'MP내역(중립)'!B:B,"&lt;&gt;합계")=0,"O","X"))</f>
        <v/>
      </c>
      <c r="Q97" s="21" t="str">
        <f>IF(A97="","",IF(AND(ABS(I97-SUMIFS('MP내역(중립)'!G:G,'MP내역(중립)'!A:A,A97,'MP내역(중립)'!F:F,"Y"))&lt;0.001,ABS(H97-SUMIFS('MP내역(중립)'!G:G,'MP내역(중립)'!A:A,A97,'MP내역(중립)'!B:B,"&lt;&gt;합계"))&lt;0.001),"O","X"))</f>
        <v/>
      </c>
      <c r="R97" s="21" t="str">
        <f>IF(A97="","",IF(COUNTIFS('MP내역(중립)'!A:A,A97,'MP내역(중립)'!H:H,"X")=0,"O","X"))</f>
        <v/>
      </c>
      <c r="S97" s="20"/>
    </row>
    <row r="98" spans="12:19">
      <c r="L98" s="21" t="str">
        <f t="shared" si="2"/>
        <v/>
      </c>
      <c r="M98" s="21" t="str">
        <f t="shared" si="3"/>
        <v/>
      </c>
      <c r="N98" s="21" t="str">
        <f>IF(A98="","",IFERROR(IF(J98&lt;VLOOKUP(A98,'포트변경내역(적극)'!A:J,10,0),"O","X"),""))</f>
        <v/>
      </c>
      <c r="O98" s="21" t="str">
        <f>IF(A98="","",COUNTIFS('MP내역(중립)'!$A:$A,A98)-COUNTIFS('MP내역(중립)'!$A:$A,A98,'MP내역(중립)'!$B:$B,"현금")-COUNTIFS('MP내역(중립)'!$A:$A,A98,'MP내역(중립)'!$B:$B,"예수금")-COUNTIFS('MP내역(중립)'!$A:$A,A98,'MP내역(중립)'!$B:$B,"예탁금")-COUNTIFS('MP내역(중립)'!$A:$A,A98,'MP내역(중립)'!$B:$B,"합계"))</f>
        <v/>
      </c>
      <c r="P98" s="21" t="str">
        <f>IF(A98="","",IF(COUNTIFS('MP내역(중립)'!A:A,A98,'MP내역(중립)'!G:G,"&gt;"&amp;$F$2,'MP내역(중립)'!D:D,"&lt;&gt;"&amp;$H$2,'MP내역(중립)'!D:D,"&lt;&gt;"&amp;$I$2,'MP내역(중립)'!B:B,"&lt;&gt;현금",'MP내역(중립)'!B:B,"&lt;&gt;합계")=0,"O","X"))</f>
        <v/>
      </c>
      <c r="Q98" s="21" t="str">
        <f>IF(A98="","",IF(AND(ABS(I98-SUMIFS('MP내역(중립)'!G:G,'MP내역(중립)'!A:A,A98,'MP내역(중립)'!F:F,"Y"))&lt;0.001,ABS(H98-SUMIFS('MP내역(중립)'!G:G,'MP내역(중립)'!A:A,A98,'MP내역(중립)'!B:B,"&lt;&gt;합계"))&lt;0.001),"O","X"))</f>
        <v/>
      </c>
      <c r="R98" s="21" t="str">
        <f>IF(A98="","",IF(COUNTIFS('MP내역(중립)'!A:A,A98,'MP내역(중립)'!H:H,"X")=0,"O","X"))</f>
        <v/>
      </c>
      <c r="S98" s="20"/>
    </row>
    <row r="99" spans="12:19">
      <c r="L99" s="21" t="str">
        <f t="shared" si="2"/>
        <v/>
      </c>
      <c r="M99" s="21" t="str">
        <f t="shared" si="3"/>
        <v/>
      </c>
      <c r="N99" s="21" t="str">
        <f>IF(A99="","",IFERROR(IF(J99&lt;VLOOKUP(A99,'포트변경내역(적극)'!A:J,10,0),"O","X"),""))</f>
        <v/>
      </c>
      <c r="O99" s="21" t="str">
        <f>IF(A99="","",COUNTIFS('MP내역(중립)'!$A:$A,A99)-COUNTIFS('MP내역(중립)'!$A:$A,A99,'MP내역(중립)'!$B:$B,"현금")-COUNTIFS('MP내역(중립)'!$A:$A,A99,'MP내역(중립)'!$B:$B,"예수금")-COUNTIFS('MP내역(중립)'!$A:$A,A99,'MP내역(중립)'!$B:$B,"예탁금")-COUNTIFS('MP내역(중립)'!$A:$A,A99,'MP내역(중립)'!$B:$B,"합계"))</f>
        <v/>
      </c>
      <c r="P99" s="21" t="str">
        <f>IF(A99="","",IF(COUNTIFS('MP내역(중립)'!A:A,A99,'MP내역(중립)'!G:G,"&gt;"&amp;$F$2,'MP내역(중립)'!D:D,"&lt;&gt;"&amp;$H$2,'MP내역(중립)'!D:D,"&lt;&gt;"&amp;$I$2,'MP내역(중립)'!B:B,"&lt;&gt;현금",'MP내역(중립)'!B:B,"&lt;&gt;합계")=0,"O","X"))</f>
        <v/>
      </c>
      <c r="Q99" s="21" t="str">
        <f>IF(A99="","",IF(AND(ABS(I99-SUMIFS('MP내역(중립)'!G:G,'MP내역(중립)'!A:A,A99,'MP내역(중립)'!F:F,"Y"))&lt;0.001,ABS(H99-SUMIFS('MP내역(중립)'!G:G,'MP내역(중립)'!A:A,A99,'MP내역(중립)'!B:B,"&lt;&gt;합계"))&lt;0.001),"O","X"))</f>
        <v/>
      </c>
      <c r="R99" s="21" t="str">
        <f>IF(A99="","",IF(COUNTIFS('MP내역(중립)'!A:A,A99,'MP내역(중립)'!H:H,"X")=0,"O","X"))</f>
        <v/>
      </c>
      <c r="S99" s="20"/>
    </row>
    <row r="100" spans="12:19">
      <c r="L100" s="21" t="str">
        <f t="shared" si="2"/>
        <v/>
      </c>
      <c r="M100" s="21" t="str">
        <f t="shared" si="3"/>
        <v/>
      </c>
      <c r="N100" s="21" t="str">
        <f>IF(A100="","",IFERROR(IF(J100&lt;VLOOKUP(A100,'포트변경내역(적극)'!A:J,10,0),"O","X"),""))</f>
        <v/>
      </c>
      <c r="O100" s="21" t="str">
        <f>IF(A100="","",COUNTIFS('MP내역(중립)'!$A:$A,A100)-COUNTIFS('MP내역(중립)'!$A:$A,A100,'MP내역(중립)'!$B:$B,"현금")-COUNTIFS('MP내역(중립)'!$A:$A,A100,'MP내역(중립)'!$B:$B,"예수금")-COUNTIFS('MP내역(중립)'!$A:$A,A100,'MP내역(중립)'!$B:$B,"예탁금")-COUNTIFS('MP내역(중립)'!$A:$A,A100,'MP내역(중립)'!$B:$B,"합계"))</f>
        <v/>
      </c>
      <c r="P100" s="21" t="str">
        <f>IF(A100="","",IF(COUNTIFS('MP내역(중립)'!A:A,A100,'MP내역(중립)'!G:G,"&gt;"&amp;$F$2,'MP내역(중립)'!D:D,"&lt;&gt;"&amp;$H$2,'MP내역(중립)'!D:D,"&lt;&gt;"&amp;$I$2,'MP내역(중립)'!B:B,"&lt;&gt;현금",'MP내역(중립)'!B:B,"&lt;&gt;합계")=0,"O","X"))</f>
        <v/>
      </c>
      <c r="Q100" s="21" t="str">
        <f>IF(A100="","",IF(AND(ABS(I100-SUMIFS('MP내역(중립)'!G:G,'MP내역(중립)'!A:A,A100,'MP내역(중립)'!F:F,"Y"))&lt;0.001,ABS(H100-SUMIFS('MP내역(중립)'!G:G,'MP내역(중립)'!A:A,A100,'MP내역(중립)'!B:B,"&lt;&gt;합계"))&lt;0.001),"O","X"))</f>
        <v/>
      </c>
      <c r="R100" s="21" t="str">
        <f>IF(A100="","",IF(COUNTIFS('MP내역(중립)'!A:A,A100,'MP내역(중립)'!H:H,"X")=0,"O","X"))</f>
        <v/>
      </c>
      <c r="S100" s="20"/>
    </row>
    <row r="101" spans="12:19">
      <c r="L101" s="21" t="str">
        <f t="shared" si="2"/>
        <v/>
      </c>
      <c r="M101" s="21" t="str">
        <f t="shared" si="3"/>
        <v/>
      </c>
      <c r="N101" s="21" t="str">
        <f>IF(A101="","",IFERROR(IF(J101&lt;VLOOKUP(A101,'포트변경내역(적극)'!A:J,10,0),"O","X"),""))</f>
        <v/>
      </c>
      <c r="O101" s="21" t="str">
        <f>IF(A101="","",COUNTIFS('MP내역(중립)'!$A:$A,A101)-COUNTIFS('MP내역(중립)'!$A:$A,A101,'MP내역(중립)'!$B:$B,"현금")-COUNTIFS('MP내역(중립)'!$A:$A,A101,'MP내역(중립)'!$B:$B,"예수금")-COUNTIFS('MP내역(중립)'!$A:$A,A101,'MP내역(중립)'!$B:$B,"예탁금")-COUNTIFS('MP내역(중립)'!$A:$A,A101,'MP내역(중립)'!$B:$B,"합계"))</f>
        <v/>
      </c>
      <c r="P101" s="21" t="str">
        <f>IF(A101="","",IF(COUNTIFS('MP내역(중립)'!A:A,A101,'MP내역(중립)'!G:G,"&gt;"&amp;$F$2,'MP내역(중립)'!D:D,"&lt;&gt;"&amp;$H$2,'MP내역(중립)'!D:D,"&lt;&gt;"&amp;$I$2,'MP내역(중립)'!B:B,"&lt;&gt;현금",'MP내역(중립)'!B:B,"&lt;&gt;합계")=0,"O","X"))</f>
        <v/>
      </c>
      <c r="Q101" s="21" t="str">
        <f>IF(A101="","",IF(AND(ABS(I101-SUMIFS('MP내역(중립)'!G:G,'MP내역(중립)'!A:A,A101,'MP내역(중립)'!F:F,"Y"))&lt;0.001,ABS(H101-SUMIFS('MP내역(중립)'!G:G,'MP내역(중립)'!A:A,A101,'MP내역(중립)'!B:B,"&lt;&gt;합계"))&lt;0.001),"O","X"))</f>
        <v/>
      </c>
      <c r="R101" s="21" t="str">
        <f>IF(A101="","",IF(COUNTIFS('MP내역(중립)'!A:A,A101,'MP내역(중립)'!H:H,"X")=0,"O","X"))</f>
        <v/>
      </c>
      <c r="S101" s="20"/>
    </row>
    <row r="102" spans="12:19">
      <c r="L102" s="21" t="str">
        <f t="shared" si="2"/>
        <v/>
      </c>
      <c r="M102" s="21" t="str">
        <f t="shared" si="3"/>
        <v/>
      </c>
      <c r="N102" s="21" t="str">
        <f>IF(A102="","",IFERROR(IF(J102&lt;VLOOKUP(A102,'포트변경내역(적극)'!A:J,10,0),"O","X"),""))</f>
        <v/>
      </c>
      <c r="O102" s="21" t="str">
        <f>IF(A102="","",COUNTIFS('MP내역(중립)'!$A:$A,A102)-COUNTIFS('MP내역(중립)'!$A:$A,A102,'MP내역(중립)'!$B:$B,"현금")-COUNTIFS('MP내역(중립)'!$A:$A,A102,'MP내역(중립)'!$B:$B,"예수금")-COUNTIFS('MP내역(중립)'!$A:$A,A102,'MP내역(중립)'!$B:$B,"예탁금")-COUNTIFS('MP내역(중립)'!$A:$A,A102,'MP내역(중립)'!$B:$B,"합계"))</f>
        <v/>
      </c>
      <c r="P102" s="21" t="str">
        <f>IF(A102="","",IF(COUNTIFS('MP내역(중립)'!A:A,A102,'MP내역(중립)'!G:G,"&gt;"&amp;$F$2,'MP내역(중립)'!D:D,"&lt;&gt;"&amp;$H$2,'MP내역(중립)'!D:D,"&lt;&gt;"&amp;$I$2,'MP내역(중립)'!B:B,"&lt;&gt;현금",'MP내역(중립)'!B:B,"&lt;&gt;합계")=0,"O","X"))</f>
        <v/>
      </c>
      <c r="Q102" s="21" t="str">
        <f>IF(A102="","",IF(AND(ABS(I102-SUMIFS('MP내역(중립)'!G:G,'MP내역(중립)'!A:A,A102,'MP내역(중립)'!F:F,"Y"))&lt;0.001,ABS(H102-SUMIFS('MP내역(중립)'!G:G,'MP내역(중립)'!A:A,A102,'MP내역(중립)'!B:B,"&lt;&gt;합계"))&lt;0.001),"O","X"))</f>
        <v/>
      </c>
      <c r="R102" s="21" t="str">
        <f>IF(A102="","",IF(COUNTIFS('MP내역(중립)'!A:A,A102,'MP내역(중립)'!H:H,"X")=0,"O","X"))</f>
        <v/>
      </c>
      <c r="S102" s="20"/>
    </row>
    <row r="103" spans="12:19">
      <c r="L103" s="21" t="str">
        <f t="shared" si="2"/>
        <v/>
      </c>
      <c r="M103" s="21" t="str">
        <f t="shared" si="3"/>
        <v/>
      </c>
      <c r="N103" s="21" t="str">
        <f>IF(A103="","",IFERROR(IF(J103&lt;VLOOKUP(A103,'포트변경내역(적극)'!A:J,10,0),"O","X"),""))</f>
        <v/>
      </c>
      <c r="O103" s="21" t="str">
        <f>IF(A103="","",COUNTIFS('MP내역(중립)'!$A:$A,A103)-COUNTIFS('MP내역(중립)'!$A:$A,A103,'MP내역(중립)'!$B:$B,"현금")-COUNTIFS('MP내역(중립)'!$A:$A,A103,'MP내역(중립)'!$B:$B,"예수금")-COUNTIFS('MP내역(중립)'!$A:$A,A103,'MP내역(중립)'!$B:$B,"예탁금")-COUNTIFS('MP내역(중립)'!$A:$A,A103,'MP내역(중립)'!$B:$B,"합계"))</f>
        <v/>
      </c>
      <c r="P103" s="21" t="str">
        <f>IF(A103="","",IF(COUNTIFS('MP내역(중립)'!A:A,A103,'MP내역(중립)'!G:G,"&gt;"&amp;$F$2,'MP내역(중립)'!D:D,"&lt;&gt;"&amp;$H$2,'MP내역(중립)'!D:D,"&lt;&gt;"&amp;$I$2,'MP내역(중립)'!B:B,"&lt;&gt;현금",'MP내역(중립)'!B:B,"&lt;&gt;합계")=0,"O","X"))</f>
        <v/>
      </c>
      <c r="Q103" s="21" t="str">
        <f>IF(A103="","",IF(AND(ABS(I103-SUMIFS('MP내역(중립)'!G:G,'MP내역(중립)'!A:A,A103,'MP내역(중립)'!F:F,"Y"))&lt;0.001,ABS(H103-SUMIFS('MP내역(중립)'!G:G,'MP내역(중립)'!A:A,A103,'MP내역(중립)'!B:B,"&lt;&gt;합계"))&lt;0.001),"O","X"))</f>
        <v/>
      </c>
      <c r="R103" s="21" t="str">
        <f>IF(A103="","",IF(COUNTIFS('MP내역(중립)'!A:A,A103,'MP내역(중립)'!H:H,"X")=0,"O","X"))</f>
        <v/>
      </c>
      <c r="S103" s="20"/>
    </row>
    <row r="104" spans="12:19">
      <c r="L104" s="21" t="str">
        <f t="shared" si="2"/>
        <v/>
      </c>
      <c r="M104" s="21" t="str">
        <f t="shared" si="3"/>
        <v/>
      </c>
      <c r="N104" s="21" t="str">
        <f>IF(A104="","",IFERROR(IF(J104&lt;VLOOKUP(A104,'포트변경내역(적극)'!A:J,10,0),"O","X"),""))</f>
        <v/>
      </c>
      <c r="O104" s="21" t="str">
        <f>IF(A104="","",COUNTIFS('MP내역(중립)'!$A:$A,A104)-COUNTIFS('MP내역(중립)'!$A:$A,A104,'MP내역(중립)'!$B:$B,"현금")-COUNTIFS('MP내역(중립)'!$A:$A,A104,'MP내역(중립)'!$B:$B,"예수금")-COUNTIFS('MP내역(중립)'!$A:$A,A104,'MP내역(중립)'!$B:$B,"예탁금")-COUNTIFS('MP내역(중립)'!$A:$A,A104,'MP내역(중립)'!$B:$B,"합계"))</f>
        <v/>
      </c>
      <c r="P104" s="21" t="str">
        <f>IF(A104="","",IF(COUNTIFS('MP내역(중립)'!A:A,A104,'MP내역(중립)'!G:G,"&gt;"&amp;$F$2,'MP내역(중립)'!D:D,"&lt;&gt;"&amp;$H$2,'MP내역(중립)'!D:D,"&lt;&gt;"&amp;$I$2,'MP내역(중립)'!B:B,"&lt;&gt;현금",'MP내역(중립)'!B:B,"&lt;&gt;합계")=0,"O","X"))</f>
        <v/>
      </c>
      <c r="Q104" s="21" t="str">
        <f>IF(A104="","",IF(AND(ABS(I104-SUMIFS('MP내역(중립)'!G:G,'MP내역(중립)'!A:A,A104,'MP내역(중립)'!F:F,"Y"))&lt;0.001,ABS(H104-SUMIFS('MP내역(중립)'!G:G,'MP내역(중립)'!A:A,A104,'MP내역(중립)'!B:B,"&lt;&gt;합계"))&lt;0.001),"O","X"))</f>
        <v/>
      </c>
      <c r="R104" s="21" t="str">
        <f>IF(A104="","",IF(COUNTIFS('MP내역(중립)'!A:A,A104,'MP내역(중립)'!H:H,"X")=0,"O","X"))</f>
        <v/>
      </c>
      <c r="S104" s="20"/>
    </row>
    <row r="105" spans="12:19">
      <c r="L105" s="21" t="str">
        <f t="shared" si="2"/>
        <v/>
      </c>
      <c r="M105" s="21" t="str">
        <f t="shared" si="3"/>
        <v/>
      </c>
      <c r="N105" s="21" t="str">
        <f>IF(A105="","",IFERROR(IF(J105&lt;VLOOKUP(A105,'포트변경내역(적극)'!A:J,10,0),"O","X"),""))</f>
        <v/>
      </c>
      <c r="O105" s="21" t="str">
        <f>IF(A105="","",COUNTIFS('MP내역(중립)'!$A:$A,A105)-COUNTIFS('MP내역(중립)'!$A:$A,A105,'MP내역(중립)'!$B:$B,"현금")-COUNTIFS('MP내역(중립)'!$A:$A,A105,'MP내역(중립)'!$B:$B,"예수금")-COUNTIFS('MP내역(중립)'!$A:$A,A105,'MP내역(중립)'!$B:$B,"예탁금")-COUNTIFS('MP내역(중립)'!$A:$A,A105,'MP내역(중립)'!$B:$B,"합계"))</f>
        <v/>
      </c>
      <c r="P105" s="21" t="str">
        <f>IF(A105="","",IF(COUNTIFS('MP내역(중립)'!A:A,A105,'MP내역(중립)'!G:G,"&gt;"&amp;$F$2,'MP내역(중립)'!D:D,"&lt;&gt;"&amp;$H$2,'MP내역(중립)'!D:D,"&lt;&gt;"&amp;$I$2,'MP내역(중립)'!B:B,"&lt;&gt;현금",'MP내역(중립)'!B:B,"&lt;&gt;합계")=0,"O","X"))</f>
        <v/>
      </c>
      <c r="Q105" s="21" t="str">
        <f>IF(A105="","",IF(AND(ABS(I105-SUMIFS('MP내역(중립)'!G:G,'MP내역(중립)'!A:A,A105,'MP내역(중립)'!F:F,"Y"))&lt;0.001,ABS(H105-SUMIFS('MP내역(중립)'!G:G,'MP내역(중립)'!A:A,A105,'MP내역(중립)'!B:B,"&lt;&gt;합계"))&lt;0.001),"O","X"))</f>
        <v/>
      </c>
      <c r="R105" s="21" t="str">
        <f>IF(A105="","",IF(COUNTIFS('MP내역(중립)'!A:A,A105,'MP내역(중립)'!H:H,"X")=0,"O","X"))</f>
        <v/>
      </c>
      <c r="S105" s="20"/>
    </row>
    <row r="106" spans="12:19">
      <c r="L106" s="21" t="str">
        <f t="shared" si="2"/>
        <v/>
      </c>
      <c r="M106" s="21" t="str">
        <f t="shared" si="3"/>
        <v/>
      </c>
      <c r="N106" s="21" t="str">
        <f>IF(A106="","",IFERROR(IF(J106&lt;VLOOKUP(A106,'포트변경내역(적극)'!A:J,10,0),"O","X"),""))</f>
        <v/>
      </c>
      <c r="O106" s="21" t="str">
        <f>IF(A106="","",COUNTIFS('MP내역(중립)'!$A:$A,A106)-COUNTIFS('MP내역(중립)'!$A:$A,A106,'MP내역(중립)'!$B:$B,"현금")-COUNTIFS('MP내역(중립)'!$A:$A,A106,'MP내역(중립)'!$B:$B,"예수금")-COUNTIFS('MP내역(중립)'!$A:$A,A106,'MP내역(중립)'!$B:$B,"예탁금")-COUNTIFS('MP내역(중립)'!$A:$A,A106,'MP내역(중립)'!$B:$B,"합계"))</f>
        <v/>
      </c>
      <c r="P106" s="21" t="str">
        <f>IF(A106="","",IF(COUNTIFS('MP내역(중립)'!A:A,A106,'MP내역(중립)'!G:G,"&gt;"&amp;$F$2,'MP내역(중립)'!D:D,"&lt;&gt;"&amp;$H$2,'MP내역(중립)'!D:D,"&lt;&gt;"&amp;$I$2,'MP내역(중립)'!B:B,"&lt;&gt;현금",'MP내역(중립)'!B:B,"&lt;&gt;합계")=0,"O","X"))</f>
        <v/>
      </c>
      <c r="Q106" s="21" t="str">
        <f>IF(A106="","",IF(AND(ABS(I106-SUMIFS('MP내역(중립)'!G:G,'MP내역(중립)'!A:A,A106,'MP내역(중립)'!F:F,"Y"))&lt;0.001,ABS(H106-SUMIFS('MP내역(중립)'!G:G,'MP내역(중립)'!A:A,A106,'MP내역(중립)'!B:B,"&lt;&gt;합계"))&lt;0.001),"O","X"))</f>
        <v/>
      </c>
      <c r="R106" s="21" t="str">
        <f>IF(A106="","",IF(COUNTIFS('MP내역(중립)'!A:A,A106,'MP내역(중립)'!H:H,"X")=0,"O","X"))</f>
        <v/>
      </c>
      <c r="S106" s="20"/>
    </row>
    <row r="107" spans="12:19">
      <c r="L107" s="21" t="str">
        <f t="shared" si="2"/>
        <v/>
      </c>
      <c r="M107" s="21" t="str">
        <f t="shared" si="3"/>
        <v/>
      </c>
      <c r="N107" s="21" t="str">
        <f>IF(A107="","",IFERROR(IF(J107&lt;VLOOKUP(A107,'포트변경내역(적극)'!A:J,10,0),"O","X"),""))</f>
        <v/>
      </c>
      <c r="O107" s="21" t="str">
        <f>IF(A107="","",COUNTIFS('MP내역(중립)'!$A:$A,A107)-COUNTIFS('MP내역(중립)'!$A:$A,A107,'MP내역(중립)'!$B:$B,"현금")-COUNTIFS('MP내역(중립)'!$A:$A,A107,'MP내역(중립)'!$B:$B,"예수금")-COUNTIFS('MP내역(중립)'!$A:$A,A107,'MP내역(중립)'!$B:$B,"예탁금")-COUNTIFS('MP내역(중립)'!$A:$A,A107,'MP내역(중립)'!$B:$B,"합계"))</f>
        <v/>
      </c>
      <c r="P107" s="21" t="str">
        <f>IF(A107="","",IF(COUNTIFS('MP내역(중립)'!A:A,A107,'MP내역(중립)'!G:G,"&gt;"&amp;$F$2,'MP내역(중립)'!D:D,"&lt;&gt;"&amp;$H$2,'MP내역(중립)'!D:D,"&lt;&gt;"&amp;$I$2,'MP내역(중립)'!B:B,"&lt;&gt;현금",'MP내역(중립)'!B:B,"&lt;&gt;합계")=0,"O","X"))</f>
        <v/>
      </c>
      <c r="Q107" s="21" t="str">
        <f>IF(A107="","",IF(AND(ABS(I107-SUMIFS('MP내역(중립)'!G:G,'MP내역(중립)'!A:A,A107,'MP내역(중립)'!F:F,"Y"))&lt;0.001,ABS(H107-SUMIFS('MP내역(중립)'!G:G,'MP내역(중립)'!A:A,A107,'MP내역(중립)'!B:B,"&lt;&gt;합계"))&lt;0.001),"O","X"))</f>
        <v/>
      </c>
      <c r="R107" s="21" t="str">
        <f>IF(A107="","",IF(COUNTIFS('MP내역(중립)'!A:A,A107,'MP내역(중립)'!H:H,"X")=0,"O","X"))</f>
        <v/>
      </c>
      <c r="S107" s="20"/>
    </row>
    <row r="108" spans="12:19">
      <c r="L108" s="21" t="str">
        <f t="shared" si="2"/>
        <v/>
      </c>
      <c r="M108" s="21" t="str">
        <f t="shared" si="3"/>
        <v/>
      </c>
      <c r="N108" s="21" t="str">
        <f>IF(A108="","",IFERROR(IF(J108&lt;VLOOKUP(A108,'포트변경내역(적극)'!A:J,10,0),"O","X"),""))</f>
        <v/>
      </c>
      <c r="O108" s="21" t="str">
        <f>IF(A108="","",COUNTIFS('MP내역(중립)'!$A:$A,A108)-COUNTIFS('MP내역(중립)'!$A:$A,A108,'MP내역(중립)'!$B:$B,"현금")-COUNTIFS('MP내역(중립)'!$A:$A,A108,'MP내역(중립)'!$B:$B,"예수금")-COUNTIFS('MP내역(중립)'!$A:$A,A108,'MP내역(중립)'!$B:$B,"예탁금")-COUNTIFS('MP내역(중립)'!$A:$A,A108,'MP내역(중립)'!$B:$B,"합계"))</f>
        <v/>
      </c>
      <c r="P108" s="21" t="str">
        <f>IF(A108="","",IF(COUNTIFS('MP내역(중립)'!A:A,A108,'MP내역(중립)'!G:G,"&gt;"&amp;$F$2,'MP내역(중립)'!D:D,"&lt;&gt;"&amp;$H$2,'MP내역(중립)'!D:D,"&lt;&gt;"&amp;$I$2,'MP내역(중립)'!B:B,"&lt;&gt;현금",'MP내역(중립)'!B:B,"&lt;&gt;합계")=0,"O","X"))</f>
        <v/>
      </c>
      <c r="Q108" s="21" t="str">
        <f>IF(A108="","",IF(AND(ABS(I108-SUMIFS('MP내역(중립)'!G:G,'MP내역(중립)'!A:A,A108,'MP내역(중립)'!F:F,"Y"))&lt;0.001,ABS(H108-SUMIFS('MP내역(중립)'!G:G,'MP내역(중립)'!A:A,A108,'MP내역(중립)'!B:B,"&lt;&gt;합계"))&lt;0.001),"O","X"))</f>
        <v/>
      </c>
      <c r="R108" s="21" t="str">
        <f>IF(A108="","",IF(COUNTIFS('MP내역(중립)'!A:A,A108,'MP내역(중립)'!H:H,"X")=0,"O","X"))</f>
        <v/>
      </c>
      <c r="S108" s="20"/>
    </row>
    <row r="109" spans="12:19">
      <c r="L109" s="21" t="str">
        <f t="shared" si="2"/>
        <v/>
      </c>
      <c r="M109" s="21" t="str">
        <f t="shared" si="3"/>
        <v/>
      </c>
      <c r="N109" s="21" t="str">
        <f>IF(A109="","",IFERROR(IF(J109&lt;VLOOKUP(A109,'포트변경내역(적극)'!A:J,10,0),"O","X"),""))</f>
        <v/>
      </c>
      <c r="O109" s="21" t="str">
        <f>IF(A109="","",COUNTIFS('MP내역(중립)'!$A:$A,A109)-COUNTIFS('MP내역(중립)'!$A:$A,A109,'MP내역(중립)'!$B:$B,"현금")-COUNTIFS('MP내역(중립)'!$A:$A,A109,'MP내역(중립)'!$B:$B,"예수금")-COUNTIFS('MP내역(중립)'!$A:$A,A109,'MP내역(중립)'!$B:$B,"예탁금")-COUNTIFS('MP내역(중립)'!$A:$A,A109,'MP내역(중립)'!$B:$B,"합계"))</f>
        <v/>
      </c>
      <c r="P109" s="21" t="str">
        <f>IF(A109="","",IF(COUNTIFS('MP내역(중립)'!A:A,A109,'MP내역(중립)'!G:G,"&gt;"&amp;$F$2,'MP내역(중립)'!D:D,"&lt;&gt;"&amp;$H$2,'MP내역(중립)'!D:D,"&lt;&gt;"&amp;$I$2,'MP내역(중립)'!B:B,"&lt;&gt;현금",'MP내역(중립)'!B:B,"&lt;&gt;합계")=0,"O","X"))</f>
        <v/>
      </c>
      <c r="Q109" s="21" t="str">
        <f>IF(A109="","",IF(AND(ABS(I109-SUMIFS('MP내역(중립)'!G:G,'MP내역(중립)'!A:A,A109,'MP내역(중립)'!F:F,"Y"))&lt;0.001,ABS(H109-SUMIFS('MP내역(중립)'!G:G,'MP내역(중립)'!A:A,A109,'MP내역(중립)'!B:B,"&lt;&gt;합계"))&lt;0.001),"O","X"))</f>
        <v/>
      </c>
      <c r="R109" s="21" t="str">
        <f>IF(A109="","",IF(COUNTIFS('MP내역(중립)'!A:A,A109,'MP내역(중립)'!H:H,"X")=0,"O","X"))</f>
        <v/>
      </c>
      <c r="S109" s="20"/>
    </row>
    <row r="110" spans="12:19">
      <c r="L110" s="21" t="str">
        <f t="shared" si="2"/>
        <v/>
      </c>
      <c r="M110" s="21" t="str">
        <f t="shared" si="3"/>
        <v/>
      </c>
      <c r="N110" s="21" t="str">
        <f>IF(A110="","",IFERROR(IF(J110&lt;VLOOKUP(A110,'포트변경내역(적극)'!A:J,10,0),"O","X"),""))</f>
        <v/>
      </c>
      <c r="O110" s="21" t="str">
        <f>IF(A110="","",COUNTIFS('MP내역(중립)'!$A:$A,A110)-COUNTIFS('MP내역(중립)'!$A:$A,A110,'MP내역(중립)'!$B:$B,"현금")-COUNTIFS('MP내역(중립)'!$A:$A,A110,'MP내역(중립)'!$B:$B,"예수금")-COUNTIFS('MP내역(중립)'!$A:$A,A110,'MP내역(중립)'!$B:$B,"예탁금")-COUNTIFS('MP내역(중립)'!$A:$A,A110,'MP내역(중립)'!$B:$B,"합계"))</f>
        <v/>
      </c>
      <c r="P110" s="21" t="str">
        <f>IF(A110="","",IF(COUNTIFS('MP내역(중립)'!A:A,A110,'MP내역(중립)'!G:G,"&gt;"&amp;$F$2,'MP내역(중립)'!D:D,"&lt;&gt;"&amp;$H$2,'MP내역(중립)'!D:D,"&lt;&gt;"&amp;$I$2,'MP내역(중립)'!B:B,"&lt;&gt;현금",'MP내역(중립)'!B:B,"&lt;&gt;합계")=0,"O","X"))</f>
        <v/>
      </c>
      <c r="Q110" s="21" t="str">
        <f>IF(A110="","",IF(AND(ABS(I110-SUMIFS('MP내역(중립)'!G:G,'MP내역(중립)'!A:A,A110,'MP내역(중립)'!F:F,"Y"))&lt;0.001,ABS(H110-SUMIFS('MP내역(중립)'!G:G,'MP내역(중립)'!A:A,A110,'MP내역(중립)'!B:B,"&lt;&gt;합계"))&lt;0.001),"O","X"))</f>
        <v/>
      </c>
      <c r="R110" s="21" t="str">
        <f>IF(A110="","",IF(COUNTIFS('MP내역(중립)'!A:A,A110,'MP내역(중립)'!H:H,"X")=0,"O","X"))</f>
        <v/>
      </c>
      <c r="S110" s="20"/>
    </row>
    <row r="111" spans="12:19">
      <c r="L111" s="21" t="str">
        <f t="shared" si="2"/>
        <v/>
      </c>
      <c r="M111" s="21" t="str">
        <f t="shared" si="3"/>
        <v/>
      </c>
      <c r="N111" s="21" t="str">
        <f>IF(A111="","",IFERROR(IF(J111&lt;VLOOKUP(A111,'포트변경내역(적극)'!A:J,10,0),"O","X"),""))</f>
        <v/>
      </c>
      <c r="O111" s="21" t="str">
        <f>IF(A111="","",COUNTIFS('MP내역(중립)'!$A:$A,A111)-COUNTIFS('MP내역(중립)'!$A:$A,A111,'MP내역(중립)'!$B:$B,"현금")-COUNTIFS('MP내역(중립)'!$A:$A,A111,'MP내역(중립)'!$B:$B,"예수금")-COUNTIFS('MP내역(중립)'!$A:$A,A111,'MP내역(중립)'!$B:$B,"예탁금")-COUNTIFS('MP내역(중립)'!$A:$A,A111,'MP내역(중립)'!$B:$B,"합계"))</f>
        <v/>
      </c>
      <c r="P111" s="21" t="str">
        <f>IF(A111="","",IF(COUNTIFS('MP내역(중립)'!A:A,A111,'MP내역(중립)'!G:G,"&gt;"&amp;$F$2,'MP내역(중립)'!D:D,"&lt;&gt;"&amp;$H$2,'MP내역(중립)'!D:D,"&lt;&gt;"&amp;$I$2,'MP내역(중립)'!B:B,"&lt;&gt;현금",'MP내역(중립)'!B:B,"&lt;&gt;합계")=0,"O","X"))</f>
        <v/>
      </c>
      <c r="Q111" s="21" t="str">
        <f>IF(A111="","",IF(AND(ABS(I111-SUMIFS('MP내역(중립)'!G:G,'MP내역(중립)'!A:A,A111,'MP내역(중립)'!F:F,"Y"))&lt;0.001,ABS(H111-SUMIFS('MP내역(중립)'!G:G,'MP내역(중립)'!A:A,A111,'MP내역(중립)'!B:B,"&lt;&gt;합계"))&lt;0.001),"O","X"))</f>
        <v/>
      </c>
      <c r="R111" s="21" t="str">
        <f>IF(A111="","",IF(COUNTIFS('MP내역(중립)'!A:A,A111,'MP내역(중립)'!H:H,"X")=0,"O","X"))</f>
        <v/>
      </c>
      <c r="S111" s="20"/>
    </row>
    <row r="112" spans="12:19">
      <c r="L112" s="21" t="str">
        <f t="shared" si="2"/>
        <v/>
      </c>
      <c r="M112" s="21" t="str">
        <f t="shared" si="3"/>
        <v/>
      </c>
      <c r="N112" s="21" t="str">
        <f>IF(A112="","",IFERROR(IF(J112&lt;VLOOKUP(A112,'포트변경내역(적극)'!A:J,10,0),"O","X"),""))</f>
        <v/>
      </c>
      <c r="O112" s="21" t="str">
        <f>IF(A112="","",COUNTIFS('MP내역(중립)'!$A:$A,A112)-COUNTIFS('MP내역(중립)'!$A:$A,A112,'MP내역(중립)'!$B:$B,"현금")-COUNTIFS('MP내역(중립)'!$A:$A,A112,'MP내역(중립)'!$B:$B,"예수금")-COUNTIFS('MP내역(중립)'!$A:$A,A112,'MP내역(중립)'!$B:$B,"예탁금")-COUNTIFS('MP내역(중립)'!$A:$A,A112,'MP내역(중립)'!$B:$B,"합계"))</f>
        <v/>
      </c>
      <c r="P112" s="21" t="str">
        <f>IF(A112="","",IF(COUNTIFS('MP내역(중립)'!A:A,A112,'MP내역(중립)'!G:G,"&gt;"&amp;$F$2,'MP내역(중립)'!D:D,"&lt;&gt;"&amp;$H$2,'MP내역(중립)'!D:D,"&lt;&gt;"&amp;$I$2,'MP내역(중립)'!B:B,"&lt;&gt;현금",'MP내역(중립)'!B:B,"&lt;&gt;합계")=0,"O","X"))</f>
        <v/>
      </c>
      <c r="Q112" s="21" t="str">
        <f>IF(A112="","",IF(AND(ABS(I112-SUMIFS('MP내역(중립)'!G:G,'MP내역(중립)'!A:A,A112,'MP내역(중립)'!F:F,"Y"))&lt;0.001,ABS(H112-SUMIFS('MP내역(중립)'!G:G,'MP내역(중립)'!A:A,A112,'MP내역(중립)'!B:B,"&lt;&gt;합계"))&lt;0.001),"O","X"))</f>
        <v/>
      </c>
      <c r="R112" s="21" t="str">
        <f>IF(A112="","",IF(COUNTIFS('MP내역(중립)'!A:A,A112,'MP내역(중립)'!H:H,"X")=0,"O","X"))</f>
        <v/>
      </c>
      <c r="S112" s="20"/>
    </row>
    <row r="113" spans="12:19">
      <c r="L113" s="21" t="str">
        <f t="shared" si="2"/>
        <v/>
      </c>
      <c r="M113" s="21" t="str">
        <f t="shared" si="3"/>
        <v/>
      </c>
      <c r="N113" s="21" t="str">
        <f>IF(A113="","",IFERROR(IF(J113&lt;VLOOKUP(A113,'포트변경내역(적극)'!A:J,10,0),"O","X"),""))</f>
        <v/>
      </c>
      <c r="O113" s="21" t="str">
        <f>IF(A113="","",COUNTIFS('MP내역(중립)'!$A:$A,A113)-COUNTIFS('MP내역(중립)'!$A:$A,A113,'MP내역(중립)'!$B:$B,"현금")-COUNTIFS('MP내역(중립)'!$A:$A,A113,'MP내역(중립)'!$B:$B,"예수금")-COUNTIFS('MP내역(중립)'!$A:$A,A113,'MP내역(중립)'!$B:$B,"예탁금")-COUNTIFS('MP내역(중립)'!$A:$A,A113,'MP내역(중립)'!$B:$B,"합계"))</f>
        <v/>
      </c>
      <c r="P113" s="21" t="str">
        <f>IF(A113="","",IF(COUNTIFS('MP내역(중립)'!A:A,A113,'MP내역(중립)'!G:G,"&gt;"&amp;$F$2,'MP내역(중립)'!D:D,"&lt;&gt;"&amp;$H$2,'MP내역(중립)'!D:D,"&lt;&gt;"&amp;$I$2,'MP내역(중립)'!B:B,"&lt;&gt;현금",'MP내역(중립)'!B:B,"&lt;&gt;합계")=0,"O","X"))</f>
        <v/>
      </c>
      <c r="Q113" s="21" t="str">
        <f>IF(A113="","",IF(AND(ABS(I113-SUMIFS('MP내역(중립)'!G:G,'MP내역(중립)'!A:A,A113,'MP내역(중립)'!F:F,"Y"))&lt;0.001,ABS(H113-SUMIFS('MP내역(중립)'!G:G,'MP내역(중립)'!A:A,A113,'MP내역(중립)'!B:B,"&lt;&gt;합계"))&lt;0.001),"O","X"))</f>
        <v/>
      </c>
      <c r="R113" s="21" t="str">
        <f>IF(A113="","",IF(COUNTIFS('MP내역(중립)'!A:A,A113,'MP내역(중립)'!H:H,"X")=0,"O","X"))</f>
        <v/>
      </c>
      <c r="S113" s="20"/>
    </row>
    <row r="114" spans="12:19">
      <c r="L114" s="21" t="str">
        <f t="shared" si="2"/>
        <v/>
      </c>
      <c r="M114" s="21" t="str">
        <f t="shared" si="3"/>
        <v/>
      </c>
      <c r="N114" s="21" t="str">
        <f>IF(A114="","",IFERROR(IF(J114&lt;VLOOKUP(A114,'포트변경내역(적극)'!A:J,10,0),"O","X"),""))</f>
        <v/>
      </c>
      <c r="O114" s="21" t="str">
        <f>IF(A114="","",COUNTIFS('MP내역(중립)'!$A:$A,A114)-COUNTIFS('MP내역(중립)'!$A:$A,A114,'MP내역(중립)'!$B:$B,"현금")-COUNTIFS('MP내역(중립)'!$A:$A,A114,'MP내역(중립)'!$B:$B,"예수금")-COUNTIFS('MP내역(중립)'!$A:$A,A114,'MP내역(중립)'!$B:$B,"예탁금")-COUNTIFS('MP내역(중립)'!$A:$A,A114,'MP내역(중립)'!$B:$B,"합계"))</f>
        <v/>
      </c>
      <c r="P114" s="21" t="str">
        <f>IF(A114="","",IF(COUNTIFS('MP내역(중립)'!A:A,A114,'MP내역(중립)'!G:G,"&gt;"&amp;$F$2,'MP내역(중립)'!D:D,"&lt;&gt;"&amp;$H$2,'MP내역(중립)'!D:D,"&lt;&gt;"&amp;$I$2,'MP내역(중립)'!B:B,"&lt;&gt;현금",'MP내역(중립)'!B:B,"&lt;&gt;합계")=0,"O","X"))</f>
        <v/>
      </c>
      <c r="Q114" s="21" t="str">
        <f>IF(A114="","",IF(AND(ABS(I114-SUMIFS('MP내역(중립)'!G:G,'MP내역(중립)'!A:A,A114,'MP내역(중립)'!F:F,"Y"))&lt;0.001,ABS(H114-SUMIFS('MP내역(중립)'!G:G,'MP내역(중립)'!A:A,A114,'MP내역(중립)'!B:B,"&lt;&gt;합계"))&lt;0.001),"O","X"))</f>
        <v/>
      </c>
      <c r="R114" s="21" t="str">
        <f>IF(A114="","",IF(COUNTIFS('MP내역(중립)'!A:A,A114,'MP내역(중립)'!H:H,"X")=0,"O","X"))</f>
        <v/>
      </c>
      <c r="S114" s="20"/>
    </row>
    <row r="115" spans="12:19">
      <c r="L115" s="21" t="str">
        <f t="shared" si="2"/>
        <v/>
      </c>
      <c r="M115" s="21" t="str">
        <f t="shared" si="3"/>
        <v/>
      </c>
      <c r="N115" s="21" t="str">
        <f>IF(A115="","",IFERROR(IF(J115&lt;VLOOKUP(A115,'포트변경내역(적극)'!A:J,10,0),"O","X"),""))</f>
        <v/>
      </c>
      <c r="O115" s="21" t="str">
        <f>IF(A115="","",COUNTIFS('MP내역(중립)'!$A:$A,A115)-COUNTIFS('MP내역(중립)'!$A:$A,A115,'MP내역(중립)'!$B:$B,"현금")-COUNTIFS('MP내역(중립)'!$A:$A,A115,'MP내역(중립)'!$B:$B,"예수금")-COUNTIFS('MP내역(중립)'!$A:$A,A115,'MP내역(중립)'!$B:$B,"예탁금")-COUNTIFS('MP내역(중립)'!$A:$A,A115,'MP내역(중립)'!$B:$B,"합계"))</f>
        <v/>
      </c>
      <c r="P115" s="21" t="str">
        <f>IF(A115="","",IF(COUNTIFS('MP내역(중립)'!A:A,A115,'MP내역(중립)'!G:G,"&gt;"&amp;$F$2,'MP내역(중립)'!D:D,"&lt;&gt;"&amp;$H$2,'MP내역(중립)'!D:D,"&lt;&gt;"&amp;$I$2,'MP내역(중립)'!B:B,"&lt;&gt;현금",'MP내역(중립)'!B:B,"&lt;&gt;합계")=0,"O","X"))</f>
        <v/>
      </c>
      <c r="Q115" s="21" t="str">
        <f>IF(A115="","",IF(AND(ABS(I115-SUMIFS('MP내역(중립)'!G:G,'MP내역(중립)'!A:A,A115,'MP내역(중립)'!F:F,"Y"))&lt;0.001,ABS(H115-SUMIFS('MP내역(중립)'!G:G,'MP내역(중립)'!A:A,A115,'MP내역(중립)'!B:B,"&lt;&gt;합계"))&lt;0.001),"O","X"))</f>
        <v/>
      </c>
      <c r="R115" s="21" t="str">
        <f>IF(A115="","",IF(COUNTIFS('MP내역(중립)'!A:A,A115,'MP내역(중립)'!H:H,"X")=0,"O","X"))</f>
        <v/>
      </c>
      <c r="S115" s="20"/>
    </row>
    <row r="116" spans="12:19">
      <c r="L116" s="21" t="str">
        <f t="shared" si="2"/>
        <v/>
      </c>
      <c r="M116" s="21" t="str">
        <f t="shared" si="3"/>
        <v/>
      </c>
      <c r="N116" s="21" t="str">
        <f>IF(A116="","",IFERROR(IF(J116&lt;VLOOKUP(A116,'포트변경내역(적극)'!A:J,10,0),"O","X"),""))</f>
        <v/>
      </c>
      <c r="O116" s="21" t="str">
        <f>IF(A116="","",COUNTIFS('MP내역(중립)'!$A:$A,A116)-COUNTIFS('MP내역(중립)'!$A:$A,A116,'MP내역(중립)'!$B:$B,"현금")-COUNTIFS('MP내역(중립)'!$A:$A,A116,'MP내역(중립)'!$B:$B,"예수금")-COUNTIFS('MP내역(중립)'!$A:$A,A116,'MP내역(중립)'!$B:$B,"예탁금")-COUNTIFS('MP내역(중립)'!$A:$A,A116,'MP내역(중립)'!$B:$B,"합계"))</f>
        <v/>
      </c>
      <c r="P116" s="21" t="str">
        <f>IF(A116="","",IF(COUNTIFS('MP내역(중립)'!A:A,A116,'MP내역(중립)'!G:G,"&gt;"&amp;$F$2,'MP내역(중립)'!D:D,"&lt;&gt;"&amp;$H$2,'MP내역(중립)'!D:D,"&lt;&gt;"&amp;$I$2,'MP내역(중립)'!B:B,"&lt;&gt;현금",'MP내역(중립)'!B:B,"&lt;&gt;합계")=0,"O","X"))</f>
        <v/>
      </c>
      <c r="Q116" s="21" t="str">
        <f>IF(A116="","",IF(AND(ABS(I116-SUMIFS('MP내역(중립)'!G:G,'MP내역(중립)'!A:A,A116,'MP내역(중립)'!F:F,"Y"))&lt;0.001,ABS(H116-SUMIFS('MP내역(중립)'!G:G,'MP내역(중립)'!A:A,A116,'MP내역(중립)'!B:B,"&lt;&gt;합계"))&lt;0.001),"O","X"))</f>
        <v/>
      </c>
      <c r="R116" s="21" t="str">
        <f>IF(A116="","",IF(COUNTIFS('MP내역(중립)'!A:A,A116,'MP내역(중립)'!H:H,"X")=0,"O","X"))</f>
        <v/>
      </c>
      <c r="S116" s="20"/>
    </row>
    <row r="117" spans="12:19">
      <c r="L117" s="21" t="str">
        <f t="shared" si="2"/>
        <v/>
      </c>
      <c r="M117" s="21" t="str">
        <f t="shared" si="3"/>
        <v/>
      </c>
      <c r="N117" s="21" t="str">
        <f>IF(A117="","",IFERROR(IF(J117&lt;VLOOKUP(A117,'포트변경내역(적극)'!A:J,10,0),"O","X"),""))</f>
        <v/>
      </c>
      <c r="O117" s="21" t="str">
        <f>IF(A117="","",COUNTIFS('MP내역(중립)'!$A:$A,A117)-COUNTIFS('MP내역(중립)'!$A:$A,A117,'MP내역(중립)'!$B:$B,"현금")-COUNTIFS('MP내역(중립)'!$A:$A,A117,'MP내역(중립)'!$B:$B,"예수금")-COUNTIFS('MP내역(중립)'!$A:$A,A117,'MP내역(중립)'!$B:$B,"예탁금")-COUNTIFS('MP내역(중립)'!$A:$A,A117,'MP내역(중립)'!$B:$B,"합계"))</f>
        <v/>
      </c>
      <c r="P117" s="21" t="str">
        <f>IF(A117="","",IF(COUNTIFS('MP내역(중립)'!A:A,A117,'MP내역(중립)'!G:G,"&gt;"&amp;$F$2,'MP내역(중립)'!D:D,"&lt;&gt;"&amp;$H$2,'MP내역(중립)'!D:D,"&lt;&gt;"&amp;$I$2,'MP내역(중립)'!B:B,"&lt;&gt;현금",'MP내역(중립)'!B:B,"&lt;&gt;합계")=0,"O","X"))</f>
        <v/>
      </c>
      <c r="Q117" s="21" t="str">
        <f>IF(A117="","",IF(AND(ABS(I117-SUMIFS('MP내역(중립)'!G:G,'MP내역(중립)'!A:A,A117,'MP내역(중립)'!F:F,"Y"))&lt;0.001,ABS(H117-SUMIFS('MP내역(중립)'!G:G,'MP내역(중립)'!A:A,A117,'MP내역(중립)'!B:B,"&lt;&gt;합계"))&lt;0.001),"O","X"))</f>
        <v/>
      </c>
      <c r="R117" s="21" t="str">
        <f>IF(A117="","",IF(COUNTIFS('MP내역(중립)'!A:A,A117,'MP내역(중립)'!H:H,"X")=0,"O","X"))</f>
        <v/>
      </c>
      <c r="S117" s="20"/>
    </row>
    <row r="118" spans="12:19">
      <c r="L118" s="21" t="str">
        <f t="shared" si="2"/>
        <v/>
      </c>
      <c r="M118" s="21" t="str">
        <f t="shared" si="3"/>
        <v/>
      </c>
      <c r="N118" s="21" t="str">
        <f>IF(A118="","",IFERROR(IF(J118&lt;VLOOKUP(A118,'포트변경내역(적극)'!A:J,10,0),"O","X"),""))</f>
        <v/>
      </c>
      <c r="O118" s="21" t="str">
        <f>IF(A118="","",COUNTIFS('MP내역(중립)'!$A:$A,A118)-COUNTIFS('MP내역(중립)'!$A:$A,A118,'MP내역(중립)'!$B:$B,"현금")-COUNTIFS('MP내역(중립)'!$A:$A,A118,'MP내역(중립)'!$B:$B,"예수금")-COUNTIFS('MP내역(중립)'!$A:$A,A118,'MP내역(중립)'!$B:$B,"예탁금")-COUNTIFS('MP내역(중립)'!$A:$A,A118,'MP내역(중립)'!$B:$B,"합계"))</f>
        <v/>
      </c>
      <c r="P118" s="21" t="str">
        <f>IF(A118="","",IF(COUNTIFS('MP내역(중립)'!A:A,A118,'MP내역(중립)'!G:G,"&gt;"&amp;$F$2,'MP내역(중립)'!D:D,"&lt;&gt;"&amp;$H$2,'MP내역(중립)'!D:D,"&lt;&gt;"&amp;$I$2,'MP내역(중립)'!B:B,"&lt;&gt;현금",'MP내역(중립)'!B:B,"&lt;&gt;합계")=0,"O","X"))</f>
        <v/>
      </c>
      <c r="Q118" s="21" t="str">
        <f>IF(A118="","",IF(AND(ABS(I118-SUMIFS('MP내역(중립)'!G:G,'MP내역(중립)'!A:A,A118,'MP내역(중립)'!F:F,"Y"))&lt;0.001,ABS(H118-SUMIFS('MP내역(중립)'!G:G,'MP내역(중립)'!A:A,A118,'MP내역(중립)'!B:B,"&lt;&gt;합계"))&lt;0.001),"O","X"))</f>
        <v/>
      </c>
      <c r="R118" s="21" t="str">
        <f>IF(A118="","",IF(COUNTIFS('MP내역(중립)'!A:A,A118,'MP내역(중립)'!H:H,"X")=0,"O","X"))</f>
        <v/>
      </c>
      <c r="S118" s="20"/>
    </row>
    <row r="119" spans="12:19">
      <c r="L119" s="21" t="str">
        <f t="shared" si="2"/>
        <v/>
      </c>
      <c r="M119" s="21" t="str">
        <f t="shared" si="3"/>
        <v/>
      </c>
      <c r="N119" s="21" t="str">
        <f>IF(A119="","",IFERROR(IF(J119&lt;VLOOKUP(A119,'포트변경내역(적극)'!A:J,10,0),"O","X"),""))</f>
        <v/>
      </c>
      <c r="O119" s="21" t="str">
        <f>IF(A119="","",COUNTIFS('MP내역(중립)'!$A:$A,A119)-COUNTIFS('MP내역(중립)'!$A:$A,A119,'MP내역(중립)'!$B:$B,"현금")-COUNTIFS('MP내역(중립)'!$A:$A,A119,'MP내역(중립)'!$B:$B,"예수금")-COUNTIFS('MP내역(중립)'!$A:$A,A119,'MP내역(중립)'!$B:$B,"예탁금")-COUNTIFS('MP내역(중립)'!$A:$A,A119,'MP내역(중립)'!$B:$B,"합계"))</f>
        <v/>
      </c>
      <c r="P119" s="21" t="str">
        <f>IF(A119="","",IF(COUNTIFS('MP내역(중립)'!A:A,A119,'MP내역(중립)'!G:G,"&gt;"&amp;$F$2,'MP내역(중립)'!D:D,"&lt;&gt;"&amp;$H$2,'MP내역(중립)'!D:D,"&lt;&gt;"&amp;$I$2,'MP내역(중립)'!B:B,"&lt;&gt;현금",'MP내역(중립)'!B:B,"&lt;&gt;합계")=0,"O","X"))</f>
        <v/>
      </c>
      <c r="Q119" s="21" t="str">
        <f>IF(A119="","",IF(AND(ABS(I119-SUMIFS('MP내역(중립)'!G:G,'MP내역(중립)'!A:A,A119,'MP내역(중립)'!F:F,"Y"))&lt;0.001,ABS(H119-SUMIFS('MP내역(중립)'!G:G,'MP내역(중립)'!A:A,A119,'MP내역(중립)'!B:B,"&lt;&gt;합계"))&lt;0.001),"O","X"))</f>
        <v/>
      </c>
      <c r="R119" s="21" t="str">
        <f>IF(A119="","",IF(COUNTIFS('MP내역(중립)'!A:A,A119,'MP내역(중립)'!H:H,"X")=0,"O","X"))</f>
        <v/>
      </c>
      <c r="S119" s="20"/>
    </row>
    <row r="120" spans="12:19">
      <c r="L120" s="21" t="str">
        <f t="shared" si="2"/>
        <v/>
      </c>
      <c r="M120" s="21" t="str">
        <f t="shared" si="3"/>
        <v/>
      </c>
      <c r="N120" s="21" t="str">
        <f>IF(A120="","",IFERROR(IF(J120&lt;VLOOKUP(A120,'포트변경내역(적극)'!A:J,10,0),"O","X"),""))</f>
        <v/>
      </c>
      <c r="O120" s="21" t="str">
        <f>IF(A120="","",COUNTIFS('MP내역(중립)'!$A:$A,A120)-COUNTIFS('MP내역(중립)'!$A:$A,A120,'MP내역(중립)'!$B:$B,"현금")-COUNTIFS('MP내역(중립)'!$A:$A,A120,'MP내역(중립)'!$B:$B,"예수금")-COUNTIFS('MP내역(중립)'!$A:$A,A120,'MP내역(중립)'!$B:$B,"예탁금")-COUNTIFS('MP내역(중립)'!$A:$A,A120,'MP내역(중립)'!$B:$B,"합계"))</f>
        <v/>
      </c>
      <c r="P120" s="21" t="str">
        <f>IF(A120="","",IF(COUNTIFS('MP내역(중립)'!A:A,A120,'MP내역(중립)'!G:G,"&gt;"&amp;$F$2,'MP내역(중립)'!D:D,"&lt;&gt;"&amp;$H$2,'MP내역(중립)'!D:D,"&lt;&gt;"&amp;$I$2,'MP내역(중립)'!B:B,"&lt;&gt;현금",'MP내역(중립)'!B:B,"&lt;&gt;합계")=0,"O","X"))</f>
        <v/>
      </c>
      <c r="Q120" s="21" t="str">
        <f>IF(A120="","",IF(AND(ABS(I120-SUMIFS('MP내역(중립)'!G:G,'MP내역(중립)'!A:A,A120,'MP내역(중립)'!F:F,"Y"))&lt;0.001,ABS(H120-SUMIFS('MP내역(중립)'!G:G,'MP내역(중립)'!A:A,A120,'MP내역(중립)'!B:B,"&lt;&gt;합계"))&lt;0.001),"O","X"))</f>
        <v/>
      </c>
      <c r="R120" s="21" t="str">
        <f>IF(A120="","",IF(COUNTIFS('MP내역(중립)'!A:A,A120,'MP내역(중립)'!H:H,"X")=0,"O","X"))</f>
        <v/>
      </c>
      <c r="S120" s="20"/>
    </row>
    <row r="121" spans="12:19">
      <c r="L121" s="21" t="str">
        <f t="shared" si="2"/>
        <v/>
      </c>
      <c r="M121" s="21" t="str">
        <f t="shared" si="3"/>
        <v/>
      </c>
      <c r="N121" s="21" t="str">
        <f>IF(A121="","",IFERROR(IF(J121&lt;VLOOKUP(A121,'포트변경내역(적극)'!A:J,10,0),"O","X"),""))</f>
        <v/>
      </c>
      <c r="O121" s="21" t="str">
        <f>IF(A121="","",COUNTIFS('MP내역(중립)'!$A:$A,A121)-COUNTIFS('MP내역(중립)'!$A:$A,A121,'MP내역(중립)'!$B:$B,"현금")-COUNTIFS('MP내역(중립)'!$A:$A,A121,'MP내역(중립)'!$B:$B,"예수금")-COUNTIFS('MP내역(중립)'!$A:$A,A121,'MP내역(중립)'!$B:$B,"예탁금")-COUNTIFS('MP내역(중립)'!$A:$A,A121,'MP내역(중립)'!$B:$B,"합계"))</f>
        <v/>
      </c>
      <c r="P121" s="21" t="str">
        <f>IF(A121="","",IF(COUNTIFS('MP내역(중립)'!A:A,A121,'MP내역(중립)'!G:G,"&gt;"&amp;$F$2,'MP내역(중립)'!D:D,"&lt;&gt;"&amp;$H$2,'MP내역(중립)'!D:D,"&lt;&gt;"&amp;$I$2,'MP내역(중립)'!B:B,"&lt;&gt;현금",'MP내역(중립)'!B:B,"&lt;&gt;합계")=0,"O","X"))</f>
        <v/>
      </c>
      <c r="Q121" s="21" t="str">
        <f>IF(A121="","",IF(AND(ABS(I121-SUMIFS('MP내역(중립)'!G:G,'MP내역(중립)'!A:A,A121,'MP내역(중립)'!F:F,"Y"))&lt;0.001,ABS(H121-SUMIFS('MP내역(중립)'!G:G,'MP내역(중립)'!A:A,A121,'MP내역(중립)'!B:B,"&lt;&gt;합계"))&lt;0.001),"O","X"))</f>
        <v/>
      </c>
      <c r="R121" s="21" t="str">
        <f>IF(A121="","",IF(COUNTIFS('MP내역(중립)'!A:A,A121,'MP내역(중립)'!H:H,"X")=0,"O","X"))</f>
        <v/>
      </c>
      <c r="S121" s="20"/>
    </row>
    <row r="122" spans="12:19">
      <c r="L122" s="21" t="str">
        <f t="shared" si="2"/>
        <v/>
      </c>
      <c r="M122" s="21" t="str">
        <f t="shared" si="3"/>
        <v/>
      </c>
      <c r="N122" s="21" t="str">
        <f>IF(A122="","",IFERROR(IF(J122&lt;VLOOKUP(A122,'포트변경내역(적극)'!A:J,10,0),"O","X"),""))</f>
        <v/>
      </c>
      <c r="O122" s="21" t="str">
        <f>IF(A122="","",COUNTIFS('MP내역(중립)'!$A:$A,A122)-COUNTIFS('MP내역(중립)'!$A:$A,A122,'MP내역(중립)'!$B:$B,"현금")-COUNTIFS('MP내역(중립)'!$A:$A,A122,'MP내역(중립)'!$B:$B,"예수금")-COUNTIFS('MP내역(중립)'!$A:$A,A122,'MP내역(중립)'!$B:$B,"예탁금")-COUNTIFS('MP내역(중립)'!$A:$A,A122,'MP내역(중립)'!$B:$B,"합계"))</f>
        <v/>
      </c>
      <c r="P122" s="21" t="str">
        <f>IF(A122="","",IF(COUNTIFS('MP내역(중립)'!A:A,A122,'MP내역(중립)'!G:G,"&gt;"&amp;$F$2,'MP내역(중립)'!D:D,"&lt;&gt;"&amp;$H$2,'MP내역(중립)'!D:D,"&lt;&gt;"&amp;$I$2,'MP내역(중립)'!B:B,"&lt;&gt;현금",'MP내역(중립)'!B:B,"&lt;&gt;합계")=0,"O","X"))</f>
        <v/>
      </c>
      <c r="Q122" s="21" t="str">
        <f>IF(A122="","",IF(AND(ABS(I122-SUMIFS('MP내역(중립)'!G:G,'MP내역(중립)'!A:A,A122,'MP내역(중립)'!F:F,"Y"))&lt;0.001,ABS(H122-SUMIFS('MP내역(중립)'!G:G,'MP내역(중립)'!A:A,A122,'MP내역(중립)'!B:B,"&lt;&gt;합계"))&lt;0.001),"O","X"))</f>
        <v/>
      </c>
      <c r="R122" s="21" t="str">
        <f>IF(A122="","",IF(COUNTIFS('MP내역(중립)'!A:A,A122,'MP내역(중립)'!H:H,"X")=0,"O","X"))</f>
        <v/>
      </c>
      <c r="S122" s="20"/>
    </row>
    <row r="123" spans="12:19">
      <c r="L123" s="21" t="str">
        <f t="shared" si="2"/>
        <v/>
      </c>
      <c r="M123" s="21" t="str">
        <f t="shared" si="3"/>
        <v/>
      </c>
      <c r="N123" s="21" t="str">
        <f>IF(A123="","",IFERROR(IF(J123&lt;VLOOKUP(A123,'포트변경내역(적극)'!A:J,10,0),"O","X"),""))</f>
        <v/>
      </c>
      <c r="O123" s="21" t="str">
        <f>IF(A123="","",COUNTIFS('MP내역(중립)'!$A:$A,A123)-COUNTIFS('MP내역(중립)'!$A:$A,A123,'MP내역(중립)'!$B:$B,"현금")-COUNTIFS('MP내역(중립)'!$A:$A,A123,'MP내역(중립)'!$B:$B,"예수금")-COUNTIFS('MP내역(중립)'!$A:$A,A123,'MP내역(중립)'!$B:$B,"예탁금")-COUNTIFS('MP내역(중립)'!$A:$A,A123,'MP내역(중립)'!$B:$B,"합계"))</f>
        <v/>
      </c>
      <c r="P123" s="21" t="str">
        <f>IF(A123="","",IF(COUNTIFS('MP내역(중립)'!A:A,A123,'MP내역(중립)'!G:G,"&gt;"&amp;$F$2,'MP내역(중립)'!D:D,"&lt;&gt;"&amp;$H$2,'MP내역(중립)'!D:D,"&lt;&gt;"&amp;$I$2,'MP내역(중립)'!B:B,"&lt;&gt;현금",'MP내역(중립)'!B:B,"&lt;&gt;합계")=0,"O","X"))</f>
        <v/>
      </c>
      <c r="Q123" s="21" t="str">
        <f>IF(A123="","",IF(AND(ABS(I123-SUMIFS('MP내역(중립)'!G:G,'MP내역(중립)'!A:A,A123,'MP내역(중립)'!F:F,"Y"))&lt;0.001,ABS(H123-SUMIFS('MP내역(중립)'!G:G,'MP내역(중립)'!A:A,A123,'MP내역(중립)'!B:B,"&lt;&gt;합계"))&lt;0.001),"O","X"))</f>
        <v/>
      </c>
      <c r="R123" s="21" t="str">
        <f>IF(A123="","",IF(COUNTIFS('MP내역(중립)'!A:A,A123,'MP내역(중립)'!H:H,"X")=0,"O","X"))</f>
        <v/>
      </c>
      <c r="S123" s="20"/>
    </row>
    <row r="124" spans="12:19">
      <c r="L124" s="21" t="str">
        <f t="shared" si="2"/>
        <v/>
      </c>
      <c r="M124" s="21" t="str">
        <f t="shared" si="3"/>
        <v/>
      </c>
      <c r="N124" s="21" t="str">
        <f>IF(A124="","",IFERROR(IF(J124&lt;VLOOKUP(A124,'포트변경내역(적극)'!A:J,10,0),"O","X"),""))</f>
        <v/>
      </c>
      <c r="O124" s="21" t="str">
        <f>IF(A124="","",COUNTIFS('MP내역(중립)'!$A:$A,A124)-COUNTIFS('MP내역(중립)'!$A:$A,A124,'MP내역(중립)'!$B:$B,"현금")-COUNTIFS('MP내역(중립)'!$A:$A,A124,'MP내역(중립)'!$B:$B,"예수금")-COUNTIFS('MP내역(중립)'!$A:$A,A124,'MP내역(중립)'!$B:$B,"예탁금")-COUNTIFS('MP내역(중립)'!$A:$A,A124,'MP내역(중립)'!$B:$B,"합계"))</f>
        <v/>
      </c>
      <c r="P124" s="21" t="str">
        <f>IF(A124="","",IF(COUNTIFS('MP내역(중립)'!A:A,A124,'MP내역(중립)'!G:G,"&gt;"&amp;$F$2,'MP내역(중립)'!D:D,"&lt;&gt;"&amp;$H$2,'MP내역(중립)'!D:D,"&lt;&gt;"&amp;$I$2,'MP내역(중립)'!B:B,"&lt;&gt;현금",'MP내역(중립)'!B:B,"&lt;&gt;합계")=0,"O","X"))</f>
        <v/>
      </c>
      <c r="Q124" s="21" t="str">
        <f>IF(A124="","",IF(AND(ABS(I124-SUMIFS('MP내역(중립)'!G:G,'MP내역(중립)'!A:A,A124,'MP내역(중립)'!F:F,"Y"))&lt;0.001,ABS(H124-SUMIFS('MP내역(중립)'!G:G,'MP내역(중립)'!A:A,A124,'MP내역(중립)'!B:B,"&lt;&gt;합계"))&lt;0.001),"O","X"))</f>
        <v/>
      </c>
      <c r="R124" s="21" t="str">
        <f>IF(A124="","",IF(COUNTIFS('MP내역(중립)'!A:A,A124,'MP내역(중립)'!H:H,"X")=0,"O","X"))</f>
        <v/>
      </c>
      <c r="S124" s="20"/>
    </row>
    <row r="125" spans="12:19">
      <c r="L125" s="21" t="str">
        <f t="shared" si="2"/>
        <v/>
      </c>
      <c r="M125" s="21" t="str">
        <f t="shared" si="3"/>
        <v/>
      </c>
      <c r="N125" s="21" t="str">
        <f>IF(A125="","",IFERROR(IF(J125&lt;VLOOKUP(A125,'포트변경내역(적극)'!A:J,10,0),"O","X"),""))</f>
        <v/>
      </c>
      <c r="O125" s="21" t="str">
        <f>IF(A125="","",COUNTIFS('MP내역(중립)'!$A:$A,A125)-COUNTIFS('MP내역(중립)'!$A:$A,A125,'MP내역(중립)'!$B:$B,"현금")-COUNTIFS('MP내역(중립)'!$A:$A,A125,'MP내역(중립)'!$B:$B,"예수금")-COUNTIFS('MP내역(중립)'!$A:$A,A125,'MP내역(중립)'!$B:$B,"예탁금")-COUNTIFS('MP내역(중립)'!$A:$A,A125,'MP내역(중립)'!$B:$B,"합계"))</f>
        <v/>
      </c>
      <c r="P125" s="21" t="str">
        <f>IF(A125="","",IF(COUNTIFS('MP내역(중립)'!A:A,A125,'MP내역(중립)'!G:G,"&gt;"&amp;$F$2,'MP내역(중립)'!D:D,"&lt;&gt;"&amp;$H$2,'MP내역(중립)'!D:D,"&lt;&gt;"&amp;$I$2,'MP내역(중립)'!B:B,"&lt;&gt;현금",'MP내역(중립)'!B:B,"&lt;&gt;합계")=0,"O","X"))</f>
        <v/>
      </c>
      <c r="Q125" s="21" t="str">
        <f>IF(A125="","",IF(AND(ABS(I125-SUMIFS('MP내역(중립)'!G:G,'MP내역(중립)'!A:A,A125,'MP내역(중립)'!F:F,"Y"))&lt;0.001,ABS(H125-SUMIFS('MP내역(중립)'!G:G,'MP내역(중립)'!A:A,A125,'MP내역(중립)'!B:B,"&lt;&gt;합계"))&lt;0.001),"O","X"))</f>
        <v/>
      </c>
      <c r="R125" s="21" t="str">
        <f>IF(A125="","",IF(COUNTIFS('MP내역(중립)'!A:A,A125,'MP내역(중립)'!H:H,"X")=0,"O","X"))</f>
        <v/>
      </c>
      <c r="S125" s="20"/>
    </row>
    <row r="126" spans="12:19">
      <c r="L126" s="21" t="str">
        <f t="shared" si="2"/>
        <v/>
      </c>
      <c r="M126" s="21" t="str">
        <f t="shared" si="3"/>
        <v/>
      </c>
      <c r="N126" s="21" t="str">
        <f>IF(A126="","",IFERROR(IF(J126&lt;VLOOKUP(A126,'포트변경내역(적극)'!A:J,10,0),"O","X"),""))</f>
        <v/>
      </c>
      <c r="O126" s="21" t="str">
        <f>IF(A126="","",COUNTIFS('MP내역(중립)'!$A:$A,A126)-COUNTIFS('MP내역(중립)'!$A:$A,A126,'MP내역(중립)'!$B:$B,"현금")-COUNTIFS('MP내역(중립)'!$A:$A,A126,'MP내역(중립)'!$B:$B,"예수금")-COUNTIFS('MP내역(중립)'!$A:$A,A126,'MP내역(중립)'!$B:$B,"예탁금")-COUNTIFS('MP내역(중립)'!$A:$A,A126,'MP내역(중립)'!$B:$B,"합계"))</f>
        <v/>
      </c>
      <c r="P126" s="21" t="str">
        <f>IF(A126="","",IF(COUNTIFS('MP내역(중립)'!A:A,A126,'MP내역(중립)'!G:G,"&gt;"&amp;$F$2,'MP내역(중립)'!D:D,"&lt;&gt;"&amp;$H$2,'MP내역(중립)'!D:D,"&lt;&gt;"&amp;$I$2,'MP내역(중립)'!B:B,"&lt;&gt;현금",'MP내역(중립)'!B:B,"&lt;&gt;합계")=0,"O","X"))</f>
        <v/>
      </c>
      <c r="Q126" s="21" t="str">
        <f>IF(A126="","",IF(AND(ABS(I126-SUMIFS('MP내역(중립)'!G:G,'MP내역(중립)'!A:A,A126,'MP내역(중립)'!F:F,"Y"))&lt;0.001,ABS(H126-SUMIFS('MP내역(중립)'!G:G,'MP내역(중립)'!A:A,A126,'MP내역(중립)'!B:B,"&lt;&gt;합계"))&lt;0.001),"O","X"))</f>
        <v/>
      </c>
      <c r="R126" s="21" t="str">
        <f>IF(A126="","",IF(COUNTIFS('MP내역(중립)'!A:A,A126,'MP내역(중립)'!H:H,"X")=0,"O","X"))</f>
        <v/>
      </c>
      <c r="S126" s="20"/>
    </row>
    <row r="127" spans="12:19">
      <c r="L127" s="21" t="str">
        <f t="shared" si="2"/>
        <v/>
      </c>
      <c r="M127" s="21" t="str">
        <f t="shared" si="3"/>
        <v/>
      </c>
      <c r="N127" s="21" t="str">
        <f>IF(A127="","",IFERROR(IF(J127&lt;VLOOKUP(A127,'포트변경내역(적극)'!A:J,10,0),"O","X"),""))</f>
        <v/>
      </c>
      <c r="O127" s="21" t="str">
        <f>IF(A127="","",COUNTIFS('MP내역(중립)'!$A:$A,A127)-COUNTIFS('MP내역(중립)'!$A:$A,A127,'MP내역(중립)'!$B:$B,"현금")-COUNTIFS('MP내역(중립)'!$A:$A,A127,'MP내역(중립)'!$B:$B,"예수금")-COUNTIFS('MP내역(중립)'!$A:$A,A127,'MP내역(중립)'!$B:$B,"예탁금")-COUNTIFS('MP내역(중립)'!$A:$A,A127,'MP내역(중립)'!$B:$B,"합계"))</f>
        <v/>
      </c>
      <c r="P127" s="21" t="str">
        <f>IF(A127="","",IF(COUNTIFS('MP내역(중립)'!A:A,A127,'MP내역(중립)'!G:G,"&gt;"&amp;$F$2,'MP내역(중립)'!D:D,"&lt;&gt;"&amp;$H$2,'MP내역(중립)'!D:D,"&lt;&gt;"&amp;$I$2,'MP내역(중립)'!B:B,"&lt;&gt;현금",'MP내역(중립)'!B:B,"&lt;&gt;합계")=0,"O","X"))</f>
        <v/>
      </c>
      <c r="Q127" s="21" t="str">
        <f>IF(A127="","",IF(AND(ABS(I127-SUMIFS('MP내역(중립)'!G:G,'MP내역(중립)'!A:A,A127,'MP내역(중립)'!F:F,"Y"))&lt;0.001,ABS(H127-SUMIFS('MP내역(중립)'!G:G,'MP내역(중립)'!A:A,A127,'MP내역(중립)'!B:B,"&lt;&gt;합계"))&lt;0.001),"O","X"))</f>
        <v/>
      </c>
      <c r="R127" s="21" t="str">
        <f>IF(A127="","",IF(COUNTIFS('MP내역(중립)'!A:A,A127,'MP내역(중립)'!H:H,"X")=0,"O","X"))</f>
        <v/>
      </c>
      <c r="S127" s="20"/>
    </row>
    <row r="128" spans="12:19">
      <c r="L128" s="21" t="str">
        <f t="shared" si="2"/>
        <v/>
      </c>
      <c r="M128" s="21" t="str">
        <f t="shared" si="3"/>
        <v/>
      </c>
      <c r="N128" s="21" t="str">
        <f>IF(A128="","",IFERROR(IF(J128&lt;VLOOKUP(A128,'포트변경내역(적극)'!A:J,10,0),"O","X"),""))</f>
        <v/>
      </c>
      <c r="O128" s="21" t="str">
        <f>IF(A128="","",COUNTIFS('MP내역(중립)'!$A:$A,A128)-COUNTIFS('MP내역(중립)'!$A:$A,A128,'MP내역(중립)'!$B:$B,"현금")-COUNTIFS('MP내역(중립)'!$A:$A,A128,'MP내역(중립)'!$B:$B,"예수금")-COUNTIFS('MP내역(중립)'!$A:$A,A128,'MP내역(중립)'!$B:$B,"예탁금")-COUNTIFS('MP내역(중립)'!$A:$A,A128,'MP내역(중립)'!$B:$B,"합계"))</f>
        <v/>
      </c>
      <c r="P128" s="21" t="str">
        <f>IF(A128="","",IF(COUNTIFS('MP내역(중립)'!A:A,A128,'MP내역(중립)'!G:G,"&gt;"&amp;$F$2,'MP내역(중립)'!D:D,"&lt;&gt;"&amp;$H$2,'MP내역(중립)'!D:D,"&lt;&gt;"&amp;$I$2,'MP내역(중립)'!B:B,"&lt;&gt;현금",'MP내역(중립)'!B:B,"&lt;&gt;합계")=0,"O","X"))</f>
        <v/>
      </c>
      <c r="Q128" s="21" t="str">
        <f>IF(A128="","",IF(AND(ABS(I128-SUMIFS('MP내역(중립)'!G:G,'MP내역(중립)'!A:A,A128,'MP내역(중립)'!F:F,"Y"))&lt;0.001,ABS(H128-SUMIFS('MP내역(중립)'!G:G,'MP내역(중립)'!A:A,A128,'MP내역(중립)'!B:B,"&lt;&gt;합계"))&lt;0.001),"O","X"))</f>
        <v/>
      </c>
      <c r="R128" s="21" t="str">
        <f>IF(A128="","",IF(COUNTIFS('MP내역(중립)'!A:A,A128,'MP내역(중립)'!H:H,"X")=0,"O","X"))</f>
        <v/>
      </c>
      <c r="S128" s="20"/>
    </row>
    <row r="129" spans="12:19">
      <c r="L129" s="21" t="str">
        <f t="shared" si="2"/>
        <v/>
      </c>
      <c r="M129" s="21" t="str">
        <f t="shared" si="3"/>
        <v/>
      </c>
      <c r="N129" s="21" t="str">
        <f>IF(A129="","",IFERROR(IF(J129&lt;VLOOKUP(A129,'포트변경내역(적극)'!A:J,10,0),"O","X"),""))</f>
        <v/>
      </c>
      <c r="O129" s="21" t="str">
        <f>IF(A129="","",COUNTIFS('MP내역(중립)'!$A:$A,A129)-COUNTIFS('MP내역(중립)'!$A:$A,A129,'MP내역(중립)'!$B:$B,"현금")-COUNTIFS('MP내역(중립)'!$A:$A,A129,'MP내역(중립)'!$B:$B,"예수금")-COUNTIFS('MP내역(중립)'!$A:$A,A129,'MP내역(중립)'!$B:$B,"예탁금")-COUNTIFS('MP내역(중립)'!$A:$A,A129,'MP내역(중립)'!$B:$B,"합계"))</f>
        <v/>
      </c>
      <c r="P129" s="21" t="str">
        <f>IF(A129="","",IF(COUNTIFS('MP내역(중립)'!A:A,A129,'MP내역(중립)'!G:G,"&gt;"&amp;$F$2,'MP내역(중립)'!D:D,"&lt;&gt;"&amp;$H$2,'MP내역(중립)'!D:D,"&lt;&gt;"&amp;$I$2,'MP내역(중립)'!B:B,"&lt;&gt;현금",'MP내역(중립)'!B:B,"&lt;&gt;합계")=0,"O","X"))</f>
        <v/>
      </c>
      <c r="Q129" s="21" t="str">
        <f>IF(A129="","",IF(AND(ABS(I129-SUMIFS('MP내역(중립)'!G:G,'MP내역(중립)'!A:A,A129,'MP내역(중립)'!F:F,"Y"))&lt;0.001,ABS(H129-SUMIFS('MP내역(중립)'!G:G,'MP내역(중립)'!A:A,A129,'MP내역(중립)'!B:B,"&lt;&gt;합계"))&lt;0.001),"O","X"))</f>
        <v/>
      </c>
      <c r="R129" s="21" t="str">
        <f>IF(A129="","",IF(COUNTIFS('MP내역(중립)'!A:A,A129,'MP내역(중립)'!H:H,"X")=0,"O","X"))</f>
        <v/>
      </c>
      <c r="S129" s="20"/>
    </row>
    <row r="130" spans="12:19">
      <c r="L130" s="21" t="str">
        <f t="shared" si="2"/>
        <v/>
      </c>
      <c r="M130" s="21" t="str">
        <f t="shared" si="3"/>
        <v/>
      </c>
      <c r="N130" s="21" t="str">
        <f>IF(A130="","",IFERROR(IF(J130&lt;VLOOKUP(A130,'포트변경내역(적극)'!A:J,10,0),"O","X"),""))</f>
        <v/>
      </c>
      <c r="O130" s="21" t="str">
        <f>IF(A130="","",COUNTIFS('MP내역(중립)'!$A:$A,A130)-COUNTIFS('MP내역(중립)'!$A:$A,A130,'MP내역(중립)'!$B:$B,"현금")-COUNTIFS('MP내역(중립)'!$A:$A,A130,'MP내역(중립)'!$B:$B,"예수금")-COUNTIFS('MP내역(중립)'!$A:$A,A130,'MP내역(중립)'!$B:$B,"예탁금")-COUNTIFS('MP내역(중립)'!$A:$A,A130,'MP내역(중립)'!$B:$B,"합계"))</f>
        <v/>
      </c>
      <c r="P130" s="21" t="str">
        <f>IF(A130="","",IF(COUNTIFS('MP내역(중립)'!A:A,A130,'MP내역(중립)'!G:G,"&gt;"&amp;$F$2,'MP내역(중립)'!D:D,"&lt;&gt;"&amp;$H$2,'MP내역(중립)'!D:D,"&lt;&gt;"&amp;$I$2,'MP내역(중립)'!B:B,"&lt;&gt;현금",'MP내역(중립)'!B:B,"&lt;&gt;합계")=0,"O","X"))</f>
        <v/>
      </c>
      <c r="Q130" s="21" t="str">
        <f>IF(A130="","",IF(AND(ABS(I130-SUMIFS('MP내역(중립)'!G:G,'MP내역(중립)'!A:A,A130,'MP내역(중립)'!F:F,"Y"))&lt;0.001,ABS(H130-SUMIFS('MP내역(중립)'!G:G,'MP내역(중립)'!A:A,A130,'MP내역(중립)'!B:B,"&lt;&gt;합계"))&lt;0.001),"O","X"))</f>
        <v/>
      </c>
      <c r="R130" s="21" t="str">
        <f>IF(A130="","",IF(COUNTIFS('MP내역(중립)'!A:A,A130,'MP내역(중립)'!H:H,"X")=0,"O","X"))</f>
        <v/>
      </c>
      <c r="S130" s="20"/>
    </row>
    <row r="131" spans="12:19">
      <c r="L131" s="21" t="str">
        <f t="shared" si="2"/>
        <v/>
      </c>
      <c r="M131" s="21" t="str">
        <f t="shared" si="3"/>
        <v/>
      </c>
      <c r="N131" s="21" t="str">
        <f>IF(A131="","",IFERROR(IF(J131&lt;VLOOKUP(A131,'포트변경내역(적극)'!A:J,10,0),"O","X"),""))</f>
        <v/>
      </c>
      <c r="O131" s="21" t="str">
        <f>IF(A131="","",COUNTIFS('MP내역(중립)'!$A:$A,A131)-COUNTIFS('MP내역(중립)'!$A:$A,A131,'MP내역(중립)'!$B:$B,"현금")-COUNTIFS('MP내역(중립)'!$A:$A,A131,'MP내역(중립)'!$B:$B,"예수금")-COUNTIFS('MP내역(중립)'!$A:$A,A131,'MP내역(중립)'!$B:$B,"예탁금")-COUNTIFS('MP내역(중립)'!$A:$A,A131,'MP내역(중립)'!$B:$B,"합계"))</f>
        <v/>
      </c>
      <c r="P131" s="21" t="str">
        <f>IF(A131="","",IF(COUNTIFS('MP내역(중립)'!A:A,A131,'MP내역(중립)'!G:G,"&gt;"&amp;$F$2,'MP내역(중립)'!D:D,"&lt;&gt;"&amp;$H$2,'MP내역(중립)'!D:D,"&lt;&gt;"&amp;$I$2,'MP내역(중립)'!B:B,"&lt;&gt;현금",'MP내역(중립)'!B:B,"&lt;&gt;합계")=0,"O","X"))</f>
        <v/>
      </c>
      <c r="Q131" s="21" t="str">
        <f>IF(A131="","",IF(AND(ABS(I131-SUMIFS('MP내역(중립)'!G:G,'MP내역(중립)'!A:A,A131,'MP내역(중립)'!F:F,"Y"))&lt;0.001,ABS(H131-SUMIFS('MP내역(중립)'!G:G,'MP내역(중립)'!A:A,A131,'MP내역(중립)'!B:B,"&lt;&gt;합계"))&lt;0.001),"O","X"))</f>
        <v/>
      </c>
      <c r="R131" s="21" t="str">
        <f>IF(A131="","",IF(COUNTIFS('MP내역(중립)'!A:A,A131,'MP내역(중립)'!H:H,"X")=0,"O","X"))</f>
        <v/>
      </c>
      <c r="S131" s="20"/>
    </row>
    <row r="132" spans="12:19">
      <c r="L132" s="21" t="str">
        <f t="shared" si="2"/>
        <v/>
      </c>
      <c r="M132" s="21" t="str">
        <f t="shared" si="3"/>
        <v/>
      </c>
      <c r="N132" s="21" t="str">
        <f>IF(A132="","",IFERROR(IF(J132&lt;VLOOKUP(A132,'포트변경내역(적극)'!A:J,10,0),"O","X"),""))</f>
        <v/>
      </c>
      <c r="O132" s="21" t="str">
        <f>IF(A132="","",COUNTIFS('MP내역(중립)'!$A:$A,A132)-COUNTIFS('MP내역(중립)'!$A:$A,A132,'MP내역(중립)'!$B:$B,"현금")-COUNTIFS('MP내역(중립)'!$A:$A,A132,'MP내역(중립)'!$B:$B,"예수금")-COUNTIFS('MP내역(중립)'!$A:$A,A132,'MP내역(중립)'!$B:$B,"예탁금")-COUNTIFS('MP내역(중립)'!$A:$A,A132,'MP내역(중립)'!$B:$B,"합계"))</f>
        <v/>
      </c>
      <c r="P132" s="21" t="str">
        <f>IF(A132="","",IF(COUNTIFS('MP내역(중립)'!A:A,A132,'MP내역(중립)'!G:G,"&gt;"&amp;$F$2,'MP내역(중립)'!D:D,"&lt;&gt;"&amp;$H$2,'MP내역(중립)'!D:D,"&lt;&gt;"&amp;$I$2,'MP내역(중립)'!B:B,"&lt;&gt;현금",'MP내역(중립)'!B:B,"&lt;&gt;합계")=0,"O","X"))</f>
        <v/>
      </c>
      <c r="Q132" s="21" t="str">
        <f>IF(A132="","",IF(AND(ABS(I132-SUMIFS('MP내역(중립)'!G:G,'MP내역(중립)'!A:A,A132,'MP내역(중립)'!F:F,"Y"))&lt;0.001,ABS(H132-SUMIFS('MP내역(중립)'!G:G,'MP내역(중립)'!A:A,A132,'MP내역(중립)'!B:B,"&lt;&gt;합계"))&lt;0.001),"O","X"))</f>
        <v/>
      </c>
      <c r="R132" s="21" t="str">
        <f>IF(A132="","",IF(COUNTIFS('MP내역(중립)'!A:A,A132,'MP내역(중립)'!H:H,"X")=0,"O","X"))</f>
        <v/>
      </c>
      <c r="S132" s="20"/>
    </row>
    <row r="133" spans="12:19">
      <c r="L133" s="21" t="str">
        <f t="shared" si="2"/>
        <v/>
      </c>
      <c r="M133" s="21" t="str">
        <f t="shared" si="3"/>
        <v/>
      </c>
      <c r="N133" s="21" t="str">
        <f>IF(A133="","",IFERROR(IF(J133&lt;VLOOKUP(A133,'포트변경내역(적극)'!A:J,10,0),"O","X"),""))</f>
        <v/>
      </c>
      <c r="O133" s="21" t="str">
        <f>IF(A133="","",COUNTIFS('MP내역(중립)'!$A:$A,A133)-COUNTIFS('MP내역(중립)'!$A:$A,A133,'MP내역(중립)'!$B:$B,"현금")-COUNTIFS('MP내역(중립)'!$A:$A,A133,'MP내역(중립)'!$B:$B,"예수금")-COUNTIFS('MP내역(중립)'!$A:$A,A133,'MP내역(중립)'!$B:$B,"예탁금")-COUNTIFS('MP내역(중립)'!$A:$A,A133,'MP내역(중립)'!$B:$B,"합계"))</f>
        <v/>
      </c>
      <c r="P133" s="21" t="str">
        <f>IF(A133="","",IF(COUNTIFS('MP내역(중립)'!A:A,A133,'MP내역(중립)'!G:G,"&gt;"&amp;$F$2,'MP내역(중립)'!D:D,"&lt;&gt;"&amp;$H$2,'MP내역(중립)'!D:D,"&lt;&gt;"&amp;$I$2,'MP내역(중립)'!B:B,"&lt;&gt;현금",'MP내역(중립)'!B:B,"&lt;&gt;합계")=0,"O","X"))</f>
        <v/>
      </c>
      <c r="Q133" s="21" t="str">
        <f>IF(A133="","",IF(AND(ABS(I133-SUMIFS('MP내역(중립)'!G:G,'MP내역(중립)'!A:A,A133,'MP내역(중립)'!F:F,"Y"))&lt;0.001,ABS(H133-SUMIFS('MP내역(중립)'!G:G,'MP내역(중립)'!A:A,A133,'MP내역(중립)'!B:B,"&lt;&gt;합계"))&lt;0.001),"O","X"))</f>
        <v/>
      </c>
      <c r="R133" s="21" t="str">
        <f>IF(A133="","",IF(COUNTIFS('MP내역(중립)'!A:A,A133,'MP내역(중립)'!H:H,"X")=0,"O","X"))</f>
        <v/>
      </c>
      <c r="S133" s="20"/>
    </row>
    <row r="134" spans="12:19">
      <c r="L134" s="21" t="str">
        <f t="shared" si="2"/>
        <v/>
      </c>
      <c r="M134" s="21" t="str">
        <f t="shared" si="3"/>
        <v/>
      </c>
      <c r="N134" s="21" t="str">
        <f>IF(A134="","",IFERROR(IF(J134&lt;VLOOKUP(A134,'포트변경내역(적극)'!A:J,10,0),"O","X"),""))</f>
        <v/>
      </c>
      <c r="O134" s="21" t="str">
        <f>IF(A134="","",COUNTIFS('MP내역(중립)'!$A:$A,A134)-COUNTIFS('MP내역(중립)'!$A:$A,A134,'MP내역(중립)'!$B:$B,"현금")-COUNTIFS('MP내역(중립)'!$A:$A,A134,'MP내역(중립)'!$B:$B,"예수금")-COUNTIFS('MP내역(중립)'!$A:$A,A134,'MP내역(중립)'!$B:$B,"예탁금")-COUNTIFS('MP내역(중립)'!$A:$A,A134,'MP내역(중립)'!$B:$B,"합계"))</f>
        <v/>
      </c>
      <c r="P134" s="21" t="str">
        <f>IF(A134="","",IF(COUNTIFS('MP내역(중립)'!A:A,A134,'MP내역(중립)'!G:G,"&gt;"&amp;$F$2,'MP내역(중립)'!D:D,"&lt;&gt;"&amp;$H$2,'MP내역(중립)'!D:D,"&lt;&gt;"&amp;$I$2,'MP내역(중립)'!B:B,"&lt;&gt;현금",'MP내역(중립)'!B:B,"&lt;&gt;합계")=0,"O","X"))</f>
        <v/>
      </c>
      <c r="Q134" s="21" t="str">
        <f>IF(A134="","",IF(AND(ABS(I134-SUMIFS('MP내역(중립)'!G:G,'MP내역(중립)'!A:A,A134,'MP내역(중립)'!F:F,"Y"))&lt;0.001,ABS(H134-SUMIFS('MP내역(중립)'!G:G,'MP내역(중립)'!A:A,A134,'MP내역(중립)'!B:B,"&lt;&gt;합계"))&lt;0.001),"O","X"))</f>
        <v/>
      </c>
      <c r="R134" s="21" t="str">
        <f>IF(A134="","",IF(COUNTIFS('MP내역(중립)'!A:A,A134,'MP내역(중립)'!H:H,"X")=0,"O","X"))</f>
        <v/>
      </c>
      <c r="S134" s="20"/>
    </row>
    <row r="135" spans="12:19">
      <c r="L135" s="21" t="str">
        <f t="shared" ref="L135:L198" si="4">IF(I135="","",IF($C$2&gt;=I135,"O","X"))</f>
        <v/>
      </c>
      <c r="M135" s="21" t="str">
        <f t="shared" ref="M135:M198" si="5">IF(J135="","",IF(AND($D$2&lt;=J135,J135&lt;=$E$2),"O","X"))</f>
        <v/>
      </c>
      <c r="N135" s="21" t="str">
        <f>IF(A135="","",IFERROR(IF(J135&lt;VLOOKUP(A135,'포트변경내역(적극)'!A:J,10,0),"O","X"),""))</f>
        <v/>
      </c>
      <c r="O135" s="21" t="str">
        <f>IF(A135="","",COUNTIFS('MP내역(중립)'!$A:$A,A135)-COUNTIFS('MP내역(중립)'!$A:$A,A135,'MP내역(중립)'!$B:$B,"현금")-COUNTIFS('MP내역(중립)'!$A:$A,A135,'MP내역(중립)'!$B:$B,"예수금")-COUNTIFS('MP내역(중립)'!$A:$A,A135,'MP내역(중립)'!$B:$B,"예탁금")-COUNTIFS('MP내역(중립)'!$A:$A,A135,'MP내역(중립)'!$B:$B,"합계"))</f>
        <v/>
      </c>
      <c r="P135" s="21" t="str">
        <f>IF(A135="","",IF(COUNTIFS('MP내역(중립)'!A:A,A135,'MP내역(중립)'!G:G,"&gt;"&amp;$F$2,'MP내역(중립)'!D:D,"&lt;&gt;"&amp;$H$2,'MP내역(중립)'!D:D,"&lt;&gt;"&amp;$I$2,'MP내역(중립)'!B:B,"&lt;&gt;현금",'MP내역(중립)'!B:B,"&lt;&gt;합계")=0,"O","X"))</f>
        <v/>
      </c>
      <c r="Q135" s="21" t="str">
        <f>IF(A135="","",IF(AND(ABS(I135-SUMIFS('MP내역(중립)'!G:G,'MP내역(중립)'!A:A,A135,'MP내역(중립)'!F:F,"Y"))&lt;0.001,ABS(H135-SUMIFS('MP내역(중립)'!G:G,'MP내역(중립)'!A:A,A135,'MP내역(중립)'!B:B,"&lt;&gt;합계"))&lt;0.001),"O","X"))</f>
        <v/>
      </c>
      <c r="R135" s="21" t="str">
        <f>IF(A135="","",IF(COUNTIFS('MP내역(중립)'!A:A,A135,'MP내역(중립)'!H:H,"X")=0,"O","X"))</f>
        <v/>
      </c>
      <c r="S135" s="20"/>
    </row>
    <row r="136" spans="12:19">
      <c r="L136" s="21" t="str">
        <f t="shared" si="4"/>
        <v/>
      </c>
      <c r="M136" s="21" t="str">
        <f t="shared" si="5"/>
        <v/>
      </c>
      <c r="N136" s="21" t="str">
        <f>IF(A136="","",IFERROR(IF(J136&lt;VLOOKUP(A136,'포트변경내역(적극)'!A:J,10,0),"O","X"),""))</f>
        <v/>
      </c>
      <c r="O136" s="21" t="str">
        <f>IF(A136="","",COUNTIFS('MP내역(중립)'!$A:$A,A136)-COUNTIFS('MP내역(중립)'!$A:$A,A136,'MP내역(중립)'!$B:$B,"현금")-COUNTIFS('MP내역(중립)'!$A:$A,A136,'MP내역(중립)'!$B:$B,"예수금")-COUNTIFS('MP내역(중립)'!$A:$A,A136,'MP내역(중립)'!$B:$B,"예탁금")-COUNTIFS('MP내역(중립)'!$A:$A,A136,'MP내역(중립)'!$B:$B,"합계"))</f>
        <v/>
      </c>
      <c r="P136" s="21" t="str">
        <f>IF(A136="","",IF(COUNTIFS('MP내역(중립)'!A:A,A136,'MP내역(중립)'!G:G,"&gt;"&amp;$F$2,'MP내역(중립)'!D:D,"&lt;&gt;"&amp;$H$2,'MP내역(중립)'!D:D,"&lt;&gt;"&amp;$I$2,'MP내역(중립)'!B:B,"&lt;&gt;현금",'MP내역(중립)'!B:B,"&lt;&gt;합계")=0,"O","X"))</f>
        <v/>
      </c>
      <c r="Q136" s="21" t="str">
        <f>IF(A136="","",IF(AND(ABS(I136-SUMIFS('MP내역(중립)'!G:G,'MP내역(중립)'!A:A,A136,'MP내역(중립)'!F:F,"Y"))&lt;0.001,ABS(H136-SUMIFS('MP내역(중립)'!G:G,'MP내역(중립)'!A:A,A136,'MP내역(중립)'!B:B,"&lt;&gt;합계"))&lt;0.001),"O","X"))</f>
        <v/>
      </c>
      <c r="R136" s="21" t="str">
        <f>IF(A136="","",IF(COUNTIFS('MP내역(중립)'!A:A,A136,'MP내역(중립)'!H:H,"X")=0,"O","X"))</f>
        <v/>
      </c>
      <c r="S136" s="20"/>
    </row>
    <row r="137" spans="12:19">
      <c r="L137" s="21" t="str">
        <f t="shared" si="4"/>
        <v/>
      </c>
      <c r="M137" s="21" t="str">
        <f t="shared" si="5"/>
        <v/>
      </c>
      <c r="N137" s="21" t="str">
        <f>IF(A137="","",IFERROR(IF(J137&lt;VLOOKUP(A137,'포트변경내역(적극)'!A:J,10,0),"O","X"),""))</f>
        <v/>
      </c>
      <c r="O137" s="21" t="str">
        <f>IF(A137="","",COUNTIFS('MP내역(중립)'!$A:$A,A137)-COUNTIFS('MP내역(중립)'!$A:$A,A137,'MP내역(중립)'!$B:$B,"현금")-COUNTIFS('MP내역(중립)'!$A:$A,A137,'MP내역(중립)'!$B:$B,"예수금")-COUNTIFS('MP내역(중립)'!$A:$A,A137,'MP내역(중립)'!$B:$B,"예탁금")-COUNTIFS('MP내역(중립)'!$A:$A,A137,'MP내역(중립)'!$B:$B,"합계"))</f>
        <v/>
      </c>
      <c r="P137" s="21" t="str">
        <f>IF(A137="","",IF(COUNTIFS('MP내역(중립)'!A:A,A137,'MP내역(중립)'!G:G,"&gt;"&amp;$F$2,'MP내역(중립)'!D:D,"&lt;&gt;"&amp;$H$2,'MP내역(중립)'!D:D,"&lt;&gt;"&amp;$I$2,'MP내역(중립)'!B:B,"&lt;&gt;현금",'MP내역(중립)'!B:B,"&lt;&gt;합계")=0,"O","X"))</f>
        <v/>
      </c>
      <c r="Q137" s="21" t="str">
        <f>IF(A137="","",IF(AND(ABS(I137-SUMIFS('MP내역(중립)'!G:G,'MP내역(중립)'!A:A,A137,'MP내역(중립)'!F:F,"Y"))&lt;0.001,ABS(H137-SUMIFS('MP내역(중립)'!G:G,'MP내역(중립)'!A:A,A137,'MP내역(중립)'!B:B,"&lt;&gt;합계"))&lt;0.001),"O","X"))</f>
        <v/>
      </c>
      <c r="R137" s="21" t="str">
        <f>IF(A137="","",IF(COUNTIFS('MP내역(중립)'!A:A,A137,'MP내역(중립)'!H:H,"X")=0,"O","X"))</f>
        <v/>
      </c>
      <c r="S137" s="20"/>
    </row>
    <row r="138" spans="12:19">
      <c r="L138" s="21" t="str">
        <f t="shared" si="4"/>
        <v/>
      </c>
      <c r="M138" s="21" t="str">
        <f t="shared" si="5"/>
        <v/>
      </c>
      <c r="N138" s="21" t="str">
        <f>IF(A138="","",IFERROR(IF(J138&lt;VLOOKUP(A138,'포트변경내역(적극)'!A:J,10,0),"O","X"),""))</f>
        <v/>
      </c>
      <c r="O138" s="21" t="str">
        <f>IF(A138="","",COUNTIFS('MP내역(중립)'!$A:$A,A138)-COUNTIFS('MP내역(중립)'!$A:$A,A138,'MP내역(중립)'!$B:$B,"현금")-COUNTIFS('MP내역(중립)'!$A:$A,A138,'MP내역(중립)'!$B:$B,"예수금")-COUNTIFS('MP내역(중립)'!$A:$A,A138,'MP내역(중립)'!$B:$B,"예탁금")-COUNTIFS('MP내역(중립)'!$A:$A,A138,'MP내역(중립)'!$B:$B,"합계"))</f>
        <v/>
      </c>
      <c r="P138" s="21" t="str">
        <f>IF(A138="","",IF(COUNTIFS('MP내역(중립)'!A:A,A138,'MP내역(중립)'!G:G,"&gt;"&amp;$F$2,'MP내역(중립)'!D:D,"&lt;&gt;"&amp;$H$2,'MP내역(중립)'!D:D,"&lt;&gt;"&amp;$I$2,'MP내역(중립)'!B:B,"&lt;&gt;현금",'MP내역(중립)'!B:B,"&lt;&gt;합계")=0,"O","X"))</f>
        <v/>
      </c>
      <c r="Q138" s="21" t="str">
        <f>IF(A138="","",IF(AND(ABS(I138-SUMIFS('MP내역(중립)'!G:G,'MP내역(중립)'!A:A,A138,'MP내역(중립)'!F:F,"Y"))&lt;0.001,ABS(H138-SUMIFS('MP내역(중립)'!G:G,'MP내역(중립)'!A:A,A138,'MP내역(중립)'!B:B,"&lt;&gt;합계"))&lt;0.001),"O","X"))</f>
        <v/>
      </c>
      <c r="R138" s="21" t="str">
        <f>IF(A138="","",IF(COUNTIFS('MP내역(중립)'!A:A,A138,'MP내역(중립)'!H:H,"X")=0,"O","X"))</f>
        <v/>
      </c>
      <c r="S138" s="20"/>
    </row>
    <row r="139" spans="12:19">
      <c r="L139" s="21" t="str">
        <f t="shared" si="4"/>
        <v/>
      </c>
      <c r="M139" s="21" t="str">
        <f t="shared" si="5"/>
        <v/>
      </c>
      <c r="N139" s="21" t="str">
        <f>IF(A139="","",IFERROR(IF(J139&lt;VLOOKUP(A139,'포트변경내역(적극)'!A:J,10,0),"O","X"),""))</f>
        <v/>
      </c>
      <c r="O139" s="21" t="str">
        <f>IF(A139="","",COUNTIFS('MP내역(중립)'!$A:$A,A139)-COUNTIFS('MP내역(중립)'!$A:$A,A139,'MP내역(중립)'!$B:$B,"현금")-COUNTIFS('MP내역(중립)'!$A:$A,A139,'MP내역(중립)'!$B:$B,"예수금")-COUNTIFS('MP내역(중립)'!$A:$A,A139,'MP내역(중립)'!$B:$B,"예탁금")-COUNTIFS('MP내역(중립)'!$A:$A,A139,'MP내역(중립)'!$B:$B,"합계"))</f>
        <v/>
      </c>
      <c r="P139" s="21" t="str">
        <f>IF(A139="","",IF(COUNTIFS('MP내역(중립)'!A:A,A139,'MP내역(중립)'!G:G,"&gt;"&amp;$F$2,'MP내역(중립)'!D:D,"&lt;&gt;"&amp;$H$2,'MP내역(중립)'!D:D,"&lt;&gt;"&amp;$I$2,'MP내역(중립)'!B:B,"&lt;&gt;현금",'MP내역(중립)'!B:B,"&lt;&gt;합계")=0,"O","X"))</f>
        <v/>
      </c>
      <c r="Q139" s="21" t="str">
        <f>IF(A139="","",IF(AND(ABS(I139-SUMIFS('MP내역(중립)'!G:G,'MP내역(중립)'!A:A,A139,'MP내역(중립)'!F:F,"Y"))&lt;0.001,ABS(H139-SUMIFS('MP내역(중립)'!G:G,'MP내역(중립)'!A:A,A139,'MP내역(중립)'!B:B,"&lt;&gt;합계"))&lt;0.001),"O","X"))</f>
        <v/>
      </c>
      <c r="R139" s="21" t="str">
        <f>IF(A139="","",IF(COUNTIFS('MP내역(중립)'!A:A,A139,'MP내역(중립)'!H:H,"X")=0,"O","X"))</f>
        <v/>
      </c>
      <c r="S139" s="20"/>
    </row>
    <row r="140" spans="12:19">
      <c r="L140" s="21" t="str">
        <f t="shared" si="4"/>
        <v/>
      </c>
      <c r="M140" s="21" t="str">
        <f t="shared" si="5"/>
        <v/>
      </c>
      <c r="N140" s="21" t="str">
        <f>IF(A140="","",IFERROR(IF(J140&lt;VLOOKUP(A140,'포트변경내역(적극)'!A:J,10,0),"O","X"),""))</f>
        <v/>
      </c>
      <c r="O140" s="21" t="str">
        <f>IF(A140="","",COUNTIFS('MP내역(중립)'!$A:$A,A140)-COUNTIFS('MP내역(중립)'!$A:$A,A140,'MP내역(중립)'!$B:$B,"현금")-COUNTIFS('MP내역(중립)'!$A:$A,A140,'MP내역(중립)'!$B:$B,"예수금")-COUNTIFS('MP내역(중립)'!$A:$A,A140,'MP내역(중립)'!$B:$B,"예탁금")-COUNTIFS('MP내역(중립)'!$A:$A,A140,'MP내역(중립)'!$B:$B,"합계"))</f>
        <v/>
      </c>
      <c r="P140" s="21" t="str">
        <f>IF(A140="","",IF(COUNTIFS('MP내역(중립)'!A:A,A140,'MP내역(중립)'!G:G,"&gt;"&amp;$F$2,'MP내역(중립)'!D:D,"&lt;&gt;"&amp;$H$2,'MP내역(중립)'!D:D,"&lt;&gt;"&amp;$I$2,'MP내역(중립)'!B:B,"&lt;&gt;현금",'MP내역(중립)'!B:B,"&lt;&gt;합계")=0,"O","X"))</f>
        <v/>
      </c>
      <c r="Q140" s="21" t="str">
        <f>IF(A140="","",IF(AND(ABS(I140-SUMIFS('MP내역(중립)'!G:G,'MP내역(중립)'!A:A,A140,'MP내역(중립)'!F:F,"Y"))&lt;0.001,ABS(H140-SUMIFS('MP내역(중립)'!G:G,'MP내역(중립)'!A:A,A140,'MP내역(중립)'!B:B,"&lt;&gt;합계"))&lt;0.001),"O","X"))</f>
        <v/>
      </c>
      <c r="R140" s="21" t="str">
        <f>IF(A140="","",IF(COUNTIFS('MP내역(중립)'!A:A,A140,'MP내역(중립)'!H:H,"X")=0,"O","X"))</f>
        <v/>
      </c>
      <c r="S140" s="20"/>
    </row>
    <row r="141" spans="12:19">
      <c r="L141" s="21" t="str">
        <f t="shared" si="4"/>
        <v/>
      </c>
      <c r="M141" s="21" t="str">
        <f t="shared" si="5"/>
        <v/>
      </c>
      <c r="N141" s="21" t="str">
        <f>IF(A141="","",IFERROR(IF(J141&lt;VLOOKUP(A141,'포트변경내역(적극)'!A:J,10,0),"O","X"),""))</f>
        <v/>
      </c>
      <c r="O141" s="21" t="str">
        <f>IF(A141="","",COUNTIFS('MP내역(중립)'!$A:$A,A141)-COUNTIFS('MP내역(중립)'!$A:$A,A141,'MP내역(중립)'!$B:$B,"현금")-COUNTIFS('MP내역(중립)'!$A:$A,A141,'MP내역(중립)'!$B:$B,"예수금")-COUNTIFS('MP내역(중립)'!$A:$A,A141,'MP내역(중립)'!$B:$B,"예탁금")-COUNTIFS('MP내역(중립)'!$A:$A,A141,'MP내역(중립)'!$B:$B,"합계"))</f>
        <v/>
      </c>
      <c r="P141" s="21" t="str">
        <f>IF(A141="","",IF(COUNTIFS('MP내역(중립)'!A:A,A141,'MP내역(중립)'!G:G,"&gt;"&amp;$F$2,'MP내역(중립)'!D:D,"&lt;&gt;"&amp;$H$2,'MP내역(중립)'!D:D,"&lt;&gt;"&amp;$I$2,'MP내역(중립)'!B:B,"&lt;&gt;현금",'MP내역(중립)'!B:B,"&lt;&gt;합계")=0,"O","X"))</f>
        <v/>
      </c>
      <c r="Q141" s="21" t="str">
        <f>IF(A141="","",IF(AND(ABS(I141-SUMIFS('MP내역(중립)'!G:G,'MP내역(중립)'!A:A,A141,'MP내역(중립)'!F:F,"Y"))&lt;0.001,ABS(H141-SUMIFS('MP내역(중립)'!G:G,'MP내역(중립)'!A:A,A141,'MP내역(중립)'!B:B,"&lt;&gt;합계"))&lt;0.001),"O","X"))</f>
        <v/>
      </c>
      <c r="R141" s="21" t="str">
        <f>IF(A141="","",IF(COUNTIFS('MP내역(중립)'!A:A,A141,'MP내역(중립)'!H:H,"X")=0,"O","X"))</f>
        <v/>
      </c>
      <c r="S141" s="20"/>
    </row>
    <row r="142" spans="12:19">
      <c r="L142" s="21" t="str">
        <f t="shared" si="4"/>
        <v/>
      </c>
      <c r="M142" s="21" t="str">
        <f t="shared" si="5"/>
        <v/>
      </c>
      <c r="N142" s="21" t="str">
        <f>IF(A142="","",IFERROR(IF(J142&lt;VLOOKUP(A142,'포트변경내역(적극)'!A:J,10,0),"O","X"),""))</f>
        <v/>
      </c>
      <c r="O142" s="21" t="str">
        <f>IF(A142="","",COUNTIFS('MP내역(중립)'!$A:$A,A142)-COUNTIFS('MP내역(중립)'!$A:$A,A142,'MP내역(중립)'!$B:$B,"현금")-COUNTIFS('MP내역(중립)'!$A:$A,A142,'MP내역(중립)'!$B:$B,"예수금")-COUNTIFS('MP내역(중립)'!$A:$A,A142,'MP내역(중립)'!$B:$B,"예탁금")-COUNTIFS('MP내역(중립)'!$A:$A,A142,'MP내역(중립)'!$B:$B,"합계"))</f>
        <v/>
      </c>
      <c r="P142" s="21" t="str">
        <f>IF(A142="","",IF(COUNTIFS('MP내역(중립)'!A:A,A142,'MP내역(중립)'!G:G,"&gt;"&amp;$F$2,'MP내역(중립)'!D:D,"&lt;&gt;"&amp;$H$2,'MP내역(중립)'!D:D,"&lt;&gt;"&amp;$I$2,'MP내역(중립)'!B:B,"&lt;&gt;현금",'MP내역(중립)'!B:B,"&lt;&gt;합계")=0,"O","X"))</f>
        <v/>
      </c>
      <c r="Q142" s="21" t="str">
        <f>IF(A142="","",IF(AND(ABS(I142-SUMIFS('MP내역(중립)'!G:G,'MP내역(중립)'!A:A,A142,'MP내역(중립)'!F:F,"Y"))&lt;0.001,ABS(H142-SUMIFS('MP내역(중립)'!G:G,'MP내역(중립)'!A:A,A142,'MP내역(중립)'!B:B,"&lt;&gt;합계"))&lt;0.001),"O","X"))</f>
        <v/>
      </c>
      <c r="R142" s="21" t="str">
        <f>IF(A142="","",IF(COUNTIFS('MP내역(중립)'!A:A,A142,'MP내역(중립)'!H:H,"X")=0,"O","X"))</f>
        <v/>
      </c>
      <c r="S142" s="20"/>
    </row>
    <row r="143" spans="12:19">
      <c r="L143" s="21" t="str">
        <f t="shared" si="4"/>
        <v/>
      </c>
      <c r="M143" s="21" t="str">
        <f t="shared" si="5"/>
        <v/>
      </c>
      <c r="N143" s="21" t="str">
        <f>IF(A143="","",IFERROR(IF(J143&lt;VLOOKUP(A143,'포트변경내역(적극)'!A:J,10,0),"O","X"),""))</f>
        <v/>
      </c>
      <c r="O143" s="21" t="str">
        <f>IF(A143="","",COUNTIFS('MP내역(중립)'!$A:$A,A143)-COUNTIFS('MP내역(중립)'!$A:$A,A143,'MP내역(중립)'!$B:$B,"현금")-COUNTIFS('MP내역(중립)'!$A:$A,A143,'MP내역(중립)'!$B:$B,"예수금")-COUNTIFS('MP내역(중립)'!$A:$A,A143,'MP내역(중립)'!$B:$B,"예탁금")-COUNTIFS('MP내역(중립)'!$A:$A,A143,'MP내역(중립)'!$B:$B,"합계"))</f>
        <v/>
      </c>
      <c r="P143" s="21" t="str">
        <f>IF(A143="","",IF(COUNTIFS('MP내역(중립)'!A:A,A143,'MP내역(중립)'!G:G,"&gt;"&amp;$F$2,'MP내역(중립)'!D:D,"&lt;&gt;"&amp;$H$2,'MP내역(중립)'!D:D,"&lt;&gt;"&amp;$I$2,'MP내역(중립)'!B:B,"&lt;&gt;현금",'MP내역(중립)'!B:B,"&lt;&gt;합계")=0,"O","X"))</f>
        <v/>
      </c>
      <c r="Q143" s="21" t="str">
        <f>IF(A143="","",IF(AND(ABS(I143-SUMIFS('MP내역(중립)'!G:G,'MP내역(중립)'!A:A,A143,'MP내역(중립)'!F:F,"Y"))&lt;0.001,ABS(H143-SUMIFS('MP내역(중립)'!G:G,'MP내역(중립)'!A:A,A143,'MP내역(중립)'!B:B,"&lt;&gt;합계"))&lt;0.001),"O","X"))</f>
        <v/>
      </c>
      <c r="R143" s="21" t="str">
        <f>IF(A143="","",IF(COUNTIFS('MP내역(중립)'!A:A,A143,'MP내역(중립)'!H:H,"X")=0,"O","X"))</f>
        <v/>
      </c>
      <c r="S143" s="20"/>
    </row>
    <row r="144" spans="12:19">
      <c r="L144" s="21" t="str">
        <f t="shared" si="4"/>
        <v/>
      </c>
      <c r="M144" s="21" t="str">
        <f t="shared" si="5"/>
        <v/>
      </c>
      <c r="N144" s="21" t="str">
        <f>IF(A144="","",IFERROR(IF(J144&lt;VLOOKUP(A144,'포트변경내역(적극)'!A:J,10,0),"O","X"),""))</f>
        <v/>
      </c>
      <c r="O144" s="21" t="str">
        <f>IF(A144="","",COUNTIFS('MP내역(중립)'!$A:$A,A144)-COUNTIFS('MP내역(중립)'!$A:$A,A144,'MP내역(중립)'!$B:$B,"현금")-COUNTIFS('MP내역(중립)'!$A:$A,A144,'MP내역(중립)'!$B:$B,"예수금")-COUNTIFS('MP내역(중립)'!$A:$A,A144,'MP내역(중립)'!$B:$B,"예탁금")-COUNTIFS('MP내역(중립)'!$A:$A,A144,'MP내역(중립)'!$B:$B,"합계"))</f>
        <v/>
      </c>
      <c r="P144" s="21" t="str">
        <f>IF(A144="","",IF(COUNTIFS('MP내역(중립)'!A:A,A144,'MP내역(중립)'!G:G,"&gt;"&amp;$F$2,'MP내역(중립)'!D:D,"&lt;&gt;"&amp;$H$2,'MP내역(중립)'!D:D,"&lt;&gt;"&amp;$I$2,'MP내역(중립)'!B:B,"&lt;&gt;현금",'MP내역(중립)'!B:B,"&lt;&gt;합계")=0,"O","X"))</f>
        <v/>
      </c>
      <c r="Q144" s="21" t="str">
        <f>IF(A144="","",IF(AND(ABS(I144-SUMIFS('MP내역(중립)'!G:G,'MP내역(중립)'!A:A,A144,'MP내역(중립)'!F:F,"Y"))&lt;0.001,ABS(H144-SUMIFS('MP내역(중립)'!G:G,'MP내역(중립)'!A:A,A144,'MP내역(중립)'!B:B,"&lt;&gt;합계"))&lt;0.001),"O","X"))</f>
        <v/>
      </c>
      <c r="R144" s="21" t="str">
        <f>IF(A144="","",IF(COUNTIFS('MP내역(중립)'!A:A,A144,'MP내역(중립)'!H:H,"X")=0,"O","X"))</f>
        <v/>
      </c>
      <c r="S144" s="20"/>
    </row>
    <row r="145" spans="12:19">
      <c r="L145" s="21" t="str">
        <f t="shared" si="4"/>
        <v/>
      </c>
      <c r="M145" s="21" t="str">
        <f t="shared" si="5"/>
        <v/>
      </c>
      <c r="N145" s="21" t="str">
        <f>IF(A145="","",IFERROR(IF(J145&lt;VLOOKUP(A145,'포트변경내역(적극)'!A:J,10,0),"O","X"),""))</f>
        <v/>
      </c>
      <c r="O145" s="21" t="str">
        <f>IF(A145="","",COUNTIFS('MP내역(중립)'!$A:$A,A145)-COUNTIFS('MP내역(중립)'!$A:$A,A145,'MP내역(중립)'!$B:$B,"현금")-COUNTIFS('MP내역(중립)'!$A:$A,A145,'MP내역(중립)'!$B:$B,"예수금")-COUNTIFS('MP내역(중립)'!$A:$A,A145,'MP내역(중립)'!$B:$B,"예탁금")-COUNTIFS('MP내역(중립)'!$A:$A,A145,'MP내역(중립)'!$B:$B,"합계"))</f>
        <v/>
      </c>
      <c r="P145" s="21" t="str">
        <f>IF(A145="","",IF(COUNTIFS('MP내역(중립)'!A:A,A145,'MP내역(중립)'!G:G,"&gt;"&amp;$F$2,'MP내역(중립)'!D:D,"&lt;&gt;"&amp;$H$2,'MP내역(중립)'!D:D,"&lt;&gt;"&amp;$I$2,'MP내역(중립)'!B:B,"&lt;&gt;현금",'MP내역(중립)'!B:B,"&lt;&gt;합계")=0,"O","X"))</f>
        <v/>
      </c>
      <c r="Q145" s="21" t="str">
        <f>IF(A145="","",IF(AND(ABS(I145-SUMIFS('MP내역(중립)'!G:G,'MP내역(중립)'!A:A,A145,'MP내역(중립)'!F:F,"Y"))&lt;0.001,ABS(H145-SUMIFS('MP내역(중립)'!G:G,'MP내역(중립)'!A:A,A145,'MP내역(중립)'!B:B,"&lt;&gt;합계"))&lt;0.001),"O","X"))</f>
        <v/>
      </c>
      <c r="R145" s="21" t="str">
        <f>IF(A145="","",IF(COUNTIFS('MP내역(중립)'!A:A,A145,'MP내역(중립)'!H:H,"X")=0,"O","X"))</f>
        <v/>
      </c>
      <c r="S145" s="20"/>
    </row>
    <row r="146" spans="12:19">
      <c r="L146" s="21" t="str">
        <f t="shared" si="4"/>
        <v/>
      </c>
      <c r="M146" s="21" t="str">
        <f t="shared" si="5"/>
        <v/>
      </c>
      <c r="N146" s="21" t="str">
        <f>IF(A146="","",IFERROR(IF(J146&lt;VLOOKUP(A146,'포트변경내역(적극)'!A:J,10,0),"O","X"),""))</f>
        <v/>
      </c>
      <c r="O146" s="21" t="str">
        <f>IF(A146="","",COUNTIFS('MP내역(중립)'!$A:$A,A146)-COUNTIFS('MP내역(중립)'!$A:$A,A146,'MP내역(중립)'!$B:$B,"현금")-COUNTIFS('MP내역(중립)'!$A:$A,A146,'MP내역(중립)'!$B:$B,"예수금")-COUNTIFS('MP내역(중립)'!$A:$A,A146,'MP내역(중립)'!$B:$B,"예탁금")-COUNTIFS('MP내역(중립)'!$A:$A,A146,'MP내역(중립)'!$B:$B,"합계"))</f>
        <v/>
      </c>
      <c r="P146" s="21" t="str">
        <f>IF(A146="","",IF(COUNTIFS('MP내역(중립)'!A:A,A146,'MP내역(중립)'!G:G,"&gt;"&amp;$F$2,'MP내역(중립)'!D:D,"&lt;&gt;"&amp;$H$2,'MP내역(중립)'!D:D,"&lt;&gt;"&amp;$I$2,'MP내역(중립)'!B:B,"&lt;&gt;현금",'MP내역(중립)'!B:B,"&lt;&gt;합계")=0,"O","X"))</f>
        <v/>
      </c>
      <c r="Q146" s="21" t="str">
        <f>IF(A146="","",IF(AND(ABS(I146-SUMIFS('MP내역(중립)'!G:G,'MP내역(중립)'!A:A,A146,'MP내역(중립)'!F:F,"Y"))&lt;0.001,ABS(H146-SUMIFS('MP내역(중립)'!G:G,'MP내역(중립)'!A:A,A146,'MP내역(중립)'!B:B,"&lt;&gt;합계"))&lt;0.001),"O","X"))</f>
        <v/>
      </c>
      <c r="R146" s="21" t="str">
        <f>IF(A146="","",IF(COUNTIFS('MP내역(중립)'!A:A,A146,'MP내역(중립)'!H:H,"X")=0,"O","X"))</f>
        <v/>
      </c>
      <c r="S146" s="20"/>
    </row>
    <row r="147" spans="12:19">
      <c r="L147" s="21" t="str">
        <f t="shared" si="4"/>
        <v/>
      </c>
      <c r="M147" s="21" t="str">
        <f t="shared" si="5"/>
        <v/>
      </c>
      <c r="N147" s="21" t="str">
        <f>IF(A147="","",IFERROR(IF(J147&lt;VLOOKUP(A147,'포트변경내역(적극)'!A:J,10,0),"O","X"),""))</f>
        <v/>
      </c>
      <c r="O147" s="21" t="str">
        <f>IF(A147="","",COUNTIFS('MP내역(중립)'!$A:$A,A147)-COUNTIFS('MP내역(중립)'!$A:$A,A147,'MP내역(중립)'!$B:$B,"현금")-COUNTIFS('MP내역(중립)'!$A:$A,A147,'MP내역(중립)'!$B:$B,"예수금")-COUNTIFS('MP내역(중립)'!$A:$A,A147,'MP내역(중립)'!$B:$B,"예탁금")-COUNTIFS('MP내역(중립)'!$A:$A,A147,'MP내역(중립)'!$B:$B,"합계"))</f>
        <v/>
      </c>
      <c r="P147" s="21" t="str">
        <f>IF(A147="","",IF(COUNTIFS('MP내역(중립)'!A:A,A147,'MP내역(중립)'!G:G,"&gt;"&amp;$F$2,'MP내역(중립)'!D:D,"&lt;&gt;"&amp;$H$2,'MP내역(중립)'!D:D,"&lt;&gt;"&amp;$I$2,'MP내역(중립)'!B:B,"&lt;&gt;현금",'MP내역(중립)'!B:B,"&lt;&gt;합계")=0,"O","X"))</f>
        <v/>
      </c>
      <c r="Q147" s="21" t="str">
        <f>IF(A147="","",IF(AND(ABS(I147-SUMIFS('MP내역(중립)'!G:G,'MP내역(중립)'!A:A,A147,'MP내역(중립)'!F:F,"Y"))&lt;0.001,ABS(H147-SUMIFS('MP내역(중립)'!G:G,'MP내역(중립)'!A:A,A147,'MP내역(중립)'!B:B,"&lt;&gt;합계"))&lt;0.001),"O","X"))</f>
        <v/>
      </c>
      <c r="R147" s="21" t="str">
        <f>IF(A147="","",IF(COUNTIFS('MP내역(중립)'!A:A,A147,'MP내역(중립)'!H:H,"X")=0,"O","X"))</f>
        <v/>
      </c>
      <c r="S147" s="20"/>
    </row>
    <row r="148" spans="12:19">
      <c r="L148" s="21" t="str">
        <f t="shared" si="4"/>
        <v/>
      </c>
      <c r="M148" s="21" t="str">
        <f t="shared" si="5"/>
        <v/>
      </c>
      <c r="N148" s="21" t="str">
        <f>IF(A148="","",IFERROR(IF(J148&lt;VLOOKUP(A148,'포트변경내역(적극)'!A:J,10,0),"O","X"),""))</f>
        <v/>
      </c>
      <c r="O148" s="21" t="str">
        <f>IF(A148="","",COUNTIFS('MP내역(중립)'!$A:$A,A148)-COUNTIFS('MP내역(중립)'!$A:$A,A148,'MP내역(중립)'!$B:$B,"현금")-COUNTIFS('MP내역(중립)'!$A:$A,A148,'MP내역(중립)'!$B:$B,"예수금")-COUNTIFS('MP내역(중립)'!$A:$A,A148,'MP내역(중립)'!$B:$B,"예탁금")-COUNTIFS('MP내역(중립)'!$A:$A,A148,'MP내역(중립)'!$B:$B,"합계"))</f>
        <v/>
      </c>
      <c r="P148" s="21" t="str">
        <f>IF(A148="","",IF(COUNTIFS('MP내역(중립)'!A:A,A148,'MP내역(중립)'!G:G,"&gt;"&amp;$F$2,'MP내역(중립)'!D:D,"&lt;&gt;"&amp;$H$2,'MP내역(중립)'!D:D,"&lt;&gt;"&amp;$I$2,'MP내역(중립)'!B:B,"&lt;&gt;현금",'MP내역(중립)'!B:B,"&lt;&gt;합계")=0,"O","X"))</f>
        <v/>
      </c>
      <c r="Q148" s="21" t="str">
        <f>IF(A148="","",IF(AND(ABS(I148-SUMIFS('MP내역(중립)'!G:G,'MP내역(중립)'!A:A,A148,'MP내역(중립)'!F:F,"Y"))&lt;0.001,ABS(H148-SUMIFS('MP내역(중립)'!G:G,'MP내역(중립)'!A:A,A148,'MP내역(중립)'!B:B,"&lt;&gt;합계"))&lt;0.001),"O","X"))</f>
        <v/>
      </c>
      <c r="R148" s="21" t="str">
        <f>IF(A148="","",IF(COUNTIFS('MP내역(중립)'!A:A,A148,'MP내역(중립)'!H:H,"X")=0,"O","X"))</f>
        <v/>
      </c>
      <c r="S148" s="20"/>
    </row>
    <row r="149" spans="12:19">
      <c r="L149" s="21" t="str">
        <f t="shared" si="4"/>
        <v/>
      </c>
      <c r="M149" s="21" t="str">
        <f t="shared" si="5"/>
        <v/>
      </c>
      <c r="N149" s="21" t="str">
        <f>IF(A149="","",IFERROR(IF(J149&lt;VLOOKUP(A149,'포트변경내역(적극)'!A:J,10,0),"O","X"),""))</f>
        <v/>
      </c>
      <c r="O149" s="21" t="str">
        <f>IF(A149="","",COUNTIFS('MP내역(중립)'!$A:$A,A149)-COUNTIFS('MP내역(중립)'!$A:$A,A149,'MP내역(중립)'!$B:$B,"현금")-COUNTIFS('MP내역(중립)'!$A:$A,A149,'MP내역(중립)'!$B:$B,"예수금")-COUNTIFS('MP내역(중립)'!$A:$A,A149,'MP내역(중립)'!$B:$B,"예탁금")-COUNTIFS('MP내역(중립)'!$A:$A,A149,'MP내역(중립)'!$B:$B,"합계"))</f>
        <v/>
      </c>
      <c r="P149" s="21" t="str">
        <f>IF(A149="","",IF(COUNTIFS('MP내역(중립)'!A:A,A149,'MP내역(중립)'!G:G,"&gt;"&amp;$F$2,'MP내역(중립)'!D:D,"&lt;&gt;"&amp;$H$2,'MP내역(중립)'!D:D,"&lt;&gt;"&amp;$I$2,'MP내역(중립)'!B:B,"&lt;&gt;현금",'MP내역(중립)'!B:B,"&lt;&gt;합계")=0,"O","X"))</f>
        <v/>
      </c>
      <c r="Q149" s="21" t="str">
        <f>IF(A149="","",IF(AND(ABS(I149-SUMIFS('MP내역(중립)'!G:G,'MP내역(중립)'!A:A,A149,'MP내역(중립)'!F:F,"Y"))&lt;0.001,ABS(H149-SUMIFS('MP내역(중립)'!G:G,'MP내역(중립)'!A:A,A149,'MP내역(중립)'!B:B,"&lt;&gt;합계"))&lt;0.001),"O","X"))</f>
        <v/>
      </c>
      <c r="R149" s="21" t="str">
        <f>IF(A149="","",IF(COUNTIFS('MP내역(중립)'!A:A,A149,'MP내역(중립)'!H:H,"X")=0,"O","X"))</f>
        <v/>
      </c>
      <c r="S149" s="20"/>
    </row>
    <row r="150" spans="12:19">
      <c r="L150" s="21" t="str">
        <f t="shared" si="4"/>
        <v/>
      </c>
      <c r="M150" s="21" t="str">
        <f t="shared" si="5"/>
        <v/>
      </c>
      <c r="N150" s="21" t="str">
        <f>IF(A150="","",IFERROR(IF(J150&lt;VLOOKUP(A150,'포트변경내역(적극)'!A:J,10,0),"O","X"),""))</f>
        <v/>
      </c>
      <c r="O150" s="21" t="str">
        <f>IF(A150="","",COUNTIFS('MP내역(중립)'!$A:$A,A150)-COUNTIFS('MP내역(중립)'!$A:$A,A150,'MP내역(중립)'!$B:$B,"현금")-COUNTIFS('MP내역(중립)'!$A:$A,A150,'MP내역(중립)'!$B:$B,"예수금")-COUNTIFS('MP내역(중립)'!$A:$A,A150,'MP내역(중립)'!$B:$B,"예탁금")-COUNTIFS('MP내역(중립)'!$A:$A,A150,'MP내역(중립)'!$B:$B,"합계"))</f>
        <v/>
      </c>
      <c r="P150" s="21" t="str">
        <f>IF(A150="","",IF(COUNTIFS('MP내역(중립)'!A:A,A150,'MP내역(중립)'!G:G,"&gt;"&amp;$F$2,'MP내역(중립)'!D:D,"&lt;&gt;"&amp;$H$2,'MP내역(중립)'!D:D,"&lt;&gt;"&amp;$I$2,'MP내역(중립)'!B:B,"&lt;&gt;현금",'MP내역(중립)'!B:B,"&lt;&gt;합계")=0,"O","X"))</f>
        <v/>
      </c>
      <c r="Q150" s="21" t="str">
        <f>IF(A150="","",IF(AND(ABS(I150-SUMIFS('MP내역(중립)'!G:G,'MP내역(중립)'!A:A,A150,'MP내역(중립)'!F:F,"Y"))&lt;0.001,ABS(H150-SUMIFS('MP내역(중립)'!G:G,'MP내역(중립)'!A:A,A150,'MP내역(중립)'!B:B,"&lt;&gt;합계"))&lt;0.001),"O","X"))</f>
        <v/>
      </c>
      <c r="R150" s="21" t="str">
        <f>IF(A150="","",IF(COUNTIFS('MP내역(중립)'!A:A,A150,'MP내역(중립)'!H:H,"X")=0,"O","X"))</f>
        <v/>
      </c>
      <c r="S150" s="20"/>
    </row>
    <row r="151" spans="12:19">
      <c r="L151" s="21" t="str">
        <f t="shared" si="4"/>
        <v/>
      </c>
      <c r="M151" s="21" t="str">
        <f t="shared" si="5"/>
        <v/>
      </c>
      <c r="N151" s="21" t="str">
        <f>IF(A151="","",IFERROR(IF(J151&lt;VLOOKUP(A151,'포트변경내역(적극)'!A:J,10,0),"O","X"),""))</f>
        <v/>
      </c>
      <c r="O151" s="21" t="str">
        <f>IF(A151="","",COUNTIFS('MP내역(중립)'!$A:$A,A151)-COUNTIFS('MP내역(중립)'!$A:$A,A151,'MP내역(중립)'!$B:$B,"현금")-COUNTIFS('MP내역(중립)'!$A:$A,A151,'MP내역(중립)'!$B:$B,"예수금")-COUNTIFS('MP내역(중립)'!$A:$A,A151,'MP내역(중립)'!$B:$B,"예탁금")-COUNTIFS('MP내역(중립)'!$A:$A,A151,'MP내역(중립)'!$B:$B,"합계"))</f>
        <v/>
      </c>
      <c r="P151" s="21" t="str">
        <f>IF(A151="","",IF(COUNTIFS('MP내역(중립)'!A:A,A151,'MP내역(중립)'!G:G,"&gt;"&amp;$F$2,'MP내역(중립)'!D:D,"&lt;&gt;"&amp;$H$2,'MP내역(중립)'!D:D,"&lt;&gt;"&amp;$I$2,'MP내역(중립)'!B:B,"&lt;&gt;현금",'MP내역(중립)'!B:B,"&lt;&gt;합계")=0,"O","X"))</f>
        <v/>
      </c>
      <c r="Q151" s="21" t="str">
        <f>IF(A151="","",IF(AND(ABS(I151-SUMIFS('MP내역(중립)'!G:G,'MP내역(중립)'!A:A,A151,'MP내역(중립)'!F:F,"Y"))&lt;0.001,ABS(H151-SUMIFS('MP내역(중립)'!G:G,'MP내역(중립)'!A:A,A151,'MP내역(중립)'!B:B,"&lt;&gt;합계"))&lt;0.001),"O","X"))</f>
        <v/>
      </c>
      <c r="R151" s="21" t="str">
        <f>IF(A151="","",IF(COUNTIFS('MP내역(중립)'!A:A,A151,'MP내역(중립)'!H:H,"X")=0,"O","X"))</f>
        <v/>
      </c>
      <c r="S151" s="20"/>
    </row>
    <row r="152" spans="12:19">
      <c r="L152" s="21" t="str">
        <f t="shared" si="4"/>
        <v/>
      </c>
      <c r="M152" s="21" t="str">
        <f t="shared" si="5"/>
        <v/>
      </c>
      <c r="N152" s="21" t="str">
        <f>IF(A152="","",IFERROR(IF(J152&lt;VLOOKUP(A152,'포트변경내역(적극)'!A:J,10,0),"O","X"),""))</f>
        <v/>
      </c>
      <c r="O152" s="21" t="str">
        <f>IF(A152="","",COUNTIFS('MP내역(중립)'!$A:$A,A152)-COUNTIFS('MP내역(중립)'!$A:$A,A152,'MP내역(중립)'!$B:$B,"현금")-COUNTIFS('MP내역(중립)'!$A:$A,A152,'MP내역(중립)'!$B:$B,"예수금")-COUNTIFS('MP내역(중립)'!$A:$A,A152,'MP내역(중립)'!$B:$B,"예탁금")-COUNTIFS('MP내역(중립)'!$A:$A,A152,'MP내역(중립)'!$B:$B,"합계"))</f>
        <v/>
      </c>
      <c r="P152" s="21" t="str">
        <f>IF(A152="","",IF(COUNTIFS('MP내역(중립)'!A:A,A152,'MP내역(중립)'!G:G,"&gt;"&amp;$F$2,'MP내역(중립)'!D:D,"&lt;&gt;"&amp;$H$2,'MP내역(중립)'!D:D,"&lt;&gt;"&amp;$I$2,'MP내역(중립)'!B:B,"&lt;&gt;현금",'MP내역(중립)'!B:B,"&lt;&gt;합계")=0,"O","X"))</f>
        <v/>
      </c>
      <c r="Q152" s="21" t="str">
        <f>IF(A152="","",IF(AND(ABS(I152-SUMIFS('MP내역(중립)'!G:G,'MP내역(중립)'!A:A,A152,'MP내역(중립)'!F:F,"Y"))&lt;0.001,ABS(H152-SUMIFS('MP내역(중립)'!G:G,'MP내역(중립)'!A:A,A152,'MP내역(중립)'!B:B,"&lt;&gt;합계"))&lt;0.001),"O","X"))</f>
        <v/>
      </c>
      <c r="R152" s="21" t="str">
        <f>IF(A152="","",IF(COUNTIFS('MP내역(중립)'!A:A,A152,'MP내역(중립)'!H:H,"X")=0,"O","X"))</f>
        <v/>
      </c>
      <c r="S152" s="20"/>
    </row>
    <row r="153" spans="12:19">
      <c r="L153" s="21" t="str">
        <f t="shared" si="4"/>
        <v/>
      </c>
      <c r="M153" s="21" t="str">
        <f t="shared" si="5"/>
        <v/>
      </c>
      <c r="N153" s="21" t="str">
        <f>IF(A153="","",IFERROR(IF(J153&lt;VLOOKUP(A153,'포트변경내역(적극)'!A:J,10,0),"O","X"),""))</f>
        <v/>
      </c>
      <c r="O153" s="21" t="str">
        <f>IF(A153="","",COUNTIFS('MP내역(중립)'!$A:$A,A153)-COUNTIFS('MP내역(중립)'!$A:$A,A153,'MP내역(중립)'!$B:$B,"현금")-COUNTIFS('MP내역(중립)'!$A:$A,A153,'MP내역(중립)'!$B:$B,"예수금")-COUNTIFS('MP내역(중립)'!$A:$A,A153,'MP내역(중립)'!$B:$B,"예탁금")-COUNTIFS('MP내역(중립)'!$A:$A,A153,'MP내역(중립)'!$B:$B,"합계"))</f>
        <v/>
      </c>
      <c r="P153" s="21" t="str">
        <f>IF(A153="","",IF(COUNTIFS('MP내역(중립)'!A:A,A153,'MP내역(중립)'!G:G,"&gt;"&amp;$F$2,'MP내역(중립)'!D:D,"&lt;&gt;"&amp;$H$2,'MP내역(중립)'!D:D,"&lt;&gt;"&amp;$I$2,'MP내역(중립)'!B:B,"&lt;&gt;현금",'MP내역(중립)'!B:B,"&lt;&gt;합계")=0,"O","X"))</f>
        <v/>
      </c>
      <c r="Q153" s="21" t="str">
        <f>IF(A153="","",IF(AND(ABS(I153-SUMIFS('MP내역(중립)'!G:G,'MP내역(중립)'!A:A,A153,'MP내역(중립)'!F:F,"Y"))&lt;0.001,ABS(H153-SUMIFS('MP내역(중립)'!G:G,'MP내역(중립)'!A:A,A153,'MP내역(중립)'!B:B,"&lt;&gt;합계"))&lt;0.001),"O","X"))</f>
        <v/>
      </c>
      <c r="R153" s="21" t="str">
        <f>IF(A153="","",IF(COUNTIFS('MP내역(중립)'!A:A,A153,'MP내역(중립)'!H:H,"X")=0,"O","X"))</f>
        <v/>
      </c>
      <c r="S153" s="20"/>
    </row>
    <row r="154" spans="12:19">
      <c r="L154" s="21" t="str">
        <f t="shared" si="4"/>
        <v/>
      </c>
      <c r="M154" s="21" t="str">
        <f t="shared" si="5"/>
        <v/>
      </c>
      <c r="N154" s="21" t="str">
        <f>IF(A154="","",IFERROR(IF(J154&lt;VLOOKUP(A154,'포트변경내역(적극)'!A:J,10,0),"O","X"),""))</f>
        <v/>
      </c>
      <c r="O154" s="21" t="str">
        <f>IF(A154="","",COUNTIFS('MP내역(중립)'!$A:$A,A154)-COUNTIFS('MP내역(중립)'!$A:$A,A154,'MP내역(중립)'!$B:$B,"현금")-COUNTIFS('MP내역(중립)'!$A:$A,A154,'MP내역(중립)'!$B:$B,"예수금")-COUNTIFS('MP내역(중립)'!$A:$A,A154,'MP내역(중립)'!$B:$B,"예탁금")-COUNTIFS('MP내역(중립)'!$A:$A,A154,'MP내역(중립)'!$B:$B,"합계"))</f>
        <v/>
      </c>
      <c r="P154" s="21" t="str">
        <f>IF(A154="","",IF(COUNTIFS('MP내역(중립)'!A:A,A154,'MP내역(중립)'!G:G,"&gt;"&amp;$F$2,'MP내역(중립)'!D:D,"&lt;&gt;"&amp;$H$2,'MP내역(중립)'!D:D,"&lt;&gt;"&amp;$I$2,'MP내역(중립)'!B:B,"&lt;&gt;현금",'MP내역(중립)'!B:B,"&lt;&gt;합계")=0,"O","X"))</f>
        <v/>
      </c>
      <c r="Q154" s="21" t="str">
        <f>IF(A154="","",IF(AND(ABS(I154-SUMIFS('MP내역(중립)'!G:G,'MP내역(중립)'!A:A,A154,'MP내역(중립)'!F:F,"Y"))&lt;0.001,ABS(H154-SUMIFS('MP내역(중립)'!G:G,'MP내역(중립)'!A:A,A154,'MP내역(중립)'!B:B,"&lt;&gt;합계"))&lt;0.001),"O","X"))</f>
        <v/>
      </c>
      <c r="R154" s="21" t="str">
        <f>IF(A154="","",IF(COUNTIFS('MP내역(중립)'!A:A,A154,'MP내역(중립)'!H:H,"X")=0,"O","X"))</f>
        <v/>
      </c>
      <c r="S154" s="20"/>
    </row>
    <row r="155" spans="12:19">
      <c r="L155" s="21" t="str">
        <f t="shared" si="4"/>
        <v/>
      </c>
      <c r="M155" s="21" t="str">
        <f t="shared" si="5"/>
        <v/>
      </c>
      <c r="N155" s="21" t="str">
        <f>IF(A155="","",IFERROR(IF(J155&lt;VLOOKUP(A155,'포트변경내역(적극)'!A:J,10,0),"O","X"),""))</f>
        <v/>
      </c>
      <c r="O155" s="21" t="str">
        <f>IF(A155="","",COUNTIFS('MP내역(중립)'!$A:$A,A155)-COUNTIFS('MP내역(중립)'!$A:$A,A155,'MP내역(중립)'!$B:$B,"현금")-COUNTIFS('MP내역(중립)'!$A:$A,A155,'MP내역(중립)'!$B:$B,"예수금")-COUNTIFS('MP내역(중립)'!$A:$A,A155,'MP내역(중립)'!$B:$B,"예탁금")-COUNTIFS('MP내역(중립)'!$A:$A,A155,'MP내역(중립)'!$B:$B,"합계"))</f>
        <v/>
      </c>
      <c r="P155" s="21" t="str">
        <f>IF(A155="","",IF(COUNTIFS('MP내역(중립)'!A:A,A155,'MP내역(중립)'!G:G,"&gt;"&amp;$F$2,'MP내역(중립)'!D:D,"&lt;&gt;"&amp;$H$2,'MP내역(중립)'!D:D,"&lt;&gt;"&amp;$I$2,'MP내역(중립)'!B:B,"&lt;&gt;현금",'MP내역(중립)'!B:B,"&lt;&gt;합계")=0,"O","X"))</f>
        <v/>
      </c>
      <c r="Q155" s="21" t="str">
        <f>IF(A155="","",IF(AND(ABS(I155-SUMIFS('MP내역(중립)'!G:G,'MP내역(중립)'!A:A,A155,'MP내역(중립)'!F:F,"Y"))&lt;0.001,ABS(H155-SUMIFS('MP내역(중립)'!G:G,'MP내역(중립)'!A:A,A155,'MP내역(중립)'!B:B,"&lt;&gt;합계"))&lt;0.001),"O","X"))</f>
        <v/>
      </c>
      <c r="R155" s="21" t="str">
        <f>IF(A155="","",IF(COUNTIFS('MP내역(중립)'!A:A,A155,'MP내역(중립)'!H:H,"X")=0,"O","X"))</f>
        <v/>
      </c>
      <c r="S155" s="20"/>
    </row>
    <row r="156" spans="12:19">
      <c r="L156" s="21" t="str">
        <f t="shared" si="4"/>
        <v/>
      </c>
      <c r="M156" s="21" t="str">
        <f t="shared" si="5"/>
        <v/>
      </c>
      <c r="N156" s="21" t="str">
        <f>IF(A156="","",IFERROR(IF(J156&lt;VLOOKUP(A156,'포트변경내역(적극)'!A:J,10,0),"O","X"),""))</f>
        <v/>
      </c>
      <c r="O156" s="21" t="str">
        <f>IF(A156="","",COUNTIFS('MP내역(중립)'!$A:$A,A156)-COUNTIFS('MP내역(중립)'!$A:$A,A156,'MP내역(중립)'!$B:$B,"현금")-COUNTIFS('MP내역(중립)'!$A:$A,A156,'MP내역(중립)'!$B:$B,"예수금")-COUNTIFS('MP내역(중립)'!$A:$A,A156,'MP내역(중립)'!$B:$B,"예탁금")-COUNTIFS('MP내역(중립)'!$A:$A,A156,'MP내역(중립)'!$B:$B,"합계"))</f>
        <v/>
      </c>
      <c r="P156" s="21" t="str">
        <f>IF(A156="","",IF(COUNTIFS('MP내역(중립)'!A:A,A156,'MP내역(중립)'!G:G,"&gt;"&amp;$F$2,'MP내역(중립)'!D:D,"&lt;&gt;"&amp;$H$2,'MP내역(중립)'!D:D,"&lt;&gt;"&amp;$I$2,'MP내역(중립)'!B:B,"&lt;&gt;현금",'MP내역(중립)'!B:B,"&lt;&gt;합계")=0,"O","X"))</f>
        <v/>
      </c>
      <c r="Q156" s="21" t="str">
        <f>IF(A156="","",IF(AND(ABS(I156-SUMIFS('MP내역(중립)'!G:G,'MP내역(중립)'!A:A,A156,'MP내역(중립)'!F:F,"Y"))&lt;0.001,ABS(H156-SUMIFS('MP내역(중립)'!G:G,'MP내역(중립)'!A:A,A156,'MP내역(중립)'!B:B,"&lt;&gt;합계"))&lt;0.001),"O","X"))</f>
        <v/>
      </c>
      <c r="R156" s="21" t="str">
        <f>IF(A156="","",IF(COUNTIFS('MP내역(중립)'!A:A,A156,'MP내역(중립)'!H:H,"X")=0,"O","X"))</f>
        <v/>
      </c>
      <c r="S156" s="20"/>
    </row>
    <row r="157" spans="12:19">
      <c r="L157" s="21" t="str">
        <f t="shared" si="4"/>
        <v/>
      </c>
      <c r="M157" s="21" t="str">
        <f t="shared" si="5"/>
        <v/>
      </c>
      <c r="N157" s="21" t="str">
        <f>IF(A157="","",IFERROR(IF(J157&lt;VLOOKUP(A157,'포트변경내역(적극)'!A:J,10,0),"O","X"),""))</f>
        <v/>
      </c>
      <c r="O157" s="21" t="str">
        <f>IF(A157="","",COUNTIFS('MP내역(중립)'!$A:$A,A157)-COUNTIFS('MP내역(중립)'!$A:$A,A157,'MP내역(중립)'!$B:$B,"현금")-COUNTIFS('MP내역(중립)'!$A:$A,A157,'MP내역(중립)'!$B:$B,"예수금")-COUNTIFS('MP내역(중립)'!$A:$A,A157,'MP내역(중립)'!$B:$B,"예탁금")-COUNTIFS('MP내역(중립)'!$A:$A,A157,'MP내역(중립)'!$B:$B,"합계"))</f>
        <v/>
      </c>
      <c r="P157" s="21" t="str">
        <f>IF(A157="","",IF(COUNTIFS('MP내역(중립)'!A:A,A157,'MP내역(중립)'!G:G,"&gt;"&amp;$F$2,'MP내역(중립)'!D:D,"&lt;&gt;"&amp;$H$2,'MP내역(중립)'!D:D,"&lt;&gt;"&amp;$I$2,'MP내역(중립)'!B:B,"&lt;&gt;현금",'MP내역(중립)'!B:B,"&lt;&gt;합계")=0,"O","X"))</f>
        <v/>
      </c>
      <c r="Q157" s="21" t="str">
        <f>IF(A157="","",IF(AND(ABS(I157-SUMIFS('MP내역(중립)'!G:G,'MP내역(중립)'!A:A,A157,'MP내역(중립)'!F:F,"Y"))&lt;0.001,ABS(H157-SUMIFS('MP내역(중립)'!G:G,'MP내역(중립)'!A:A,A157,'MP내역(중립)'!B:B,"&lt;&gt;합계"))&lt;0.001),"O","X"))</f>
        <v/>
      </c>
      <c r="R157" s="21" t="str">
        <f>IF(A157="","",IF(COUNTIFS('MP내역(중립)'!A:A,A157,'MP내역(중립)'!H:H,"X")=0,"O","X"))</f>
        <v/>
      </c>
      <c r="S157" s="20"/>
    </row>
    <row r="158" spans="12:19">
      <c r="L158" s="21" t="str">
        <f t="shared" si="4"/>
        <v/>
      </c>
      <c r="M158" s="21" t="str">
        <f t="shared" si="5"/>
        <v/>
      </c>
      <c r="N158" s="21" t="str">
        <f>IF(A158="","",IFERROR(IF(J158&lt;VLOOKUP(A158,'포트변경내역(적극)'!A:J,10,0),"O","X"),""))</f>
        <v/>
      </c>
      <c r="O158" s="21" t="str">
        <f>IF(A158="","",COUNTIFS('MP내역(중립)'!$A:$A,A158)-COUNTIFS('MP내역(중립)'!$A:$A,A158,'MP내역(중립)'!$B:$B,"현금")-COUNTIFS('MP내역(중립)'!$A:$A,A158,'MP내역(중립)'!$B:$B,"예수금")-COUNTIFS('MP내역(중립)'!$A:$A,A158,'MP내역(중립)'!$B:$B,"예탁금")-COUNTIFS('MP내역(중립)'!$A:$A,A158,'MP내역(중립)'!$B:$B,"합계"))</f>
        <v/>
      </c>
      <c r="P158" s="21" t="str">
        <f>IF(A158="","",IF(COUNTIFS('MP내역(중립)'!A:A,A158,'MP내역(중립)'!G:G,"&gt;"&amp;$F$2,'MP내역(중립)'!D:D,"&lt;&gt;"&amp;$H$2,'MP내역(중립)'!D:D,"&lt;&gt;"&amp;$I$2,'MP내역(중립)'!B:B,"&lt;&gt;현금",'MP내역(중립)'!B:B,"&lt;&gt;합계")=0,"O","X"))</f>
        <v/>
      </c>
      <c r="Q158" s="21" t="str">
        <f>IF(A158="","",IF(AND(ABS(I158-SUMIFS('MP내역(중립)'!G:G,'MP내역(중립)'!A:A,A158,'MP내역(중립)'!F:F,"Y"))&lt;0.001,ABS(H158-SUMIFS('MP내역(중립)'!G:G,'MP내역(중립)'!A:A,A158,'MP내역(중립)'!B:B,"&lt;&gt;합계"))&lt;0.001),"O","X"))</f>
        <v/>
      </c>
      <c r="R158" s="21" t="str">
        <f>IF(A158="","",IF(COUNTIFS('MP내역(중립)'!A:A,A158,'MP내역(중립)'!H:H,"X")=0,"O","X"))</f>
        <v/>
      </c>
      <c r="S158" s="20"/>
    </row>
    <row r="159" spans="12:19">
      <c r="L159" s="21" t="str">
        <f t="shared" si="4"/>
        <v/>
      </c>
      <c r="M159" s="21" t="str">
        <f t="shared" si="5"/>
        <v/>
      </c>
      <c r="N159" s="21" t="str">
        <f>IF(A159="","",IFERROR(IF(J159&lt;VLOOKUP(A159,'포트변경내역(적극)'!A:J,10,0),"O","X"),""))</f>
        <v/>
      </c>
      <c r="O159" s="21" t="str">
        <f>IF(A159="","",COUNTIFS('MP내역(중립)'!$A:$A,A159)-COUNTIFS('MP내역(중립)'!$A:$A,A159,'MP내역(중립)'!$B:$B,"현금")-COUNTIFS('MP내역(중립)'!$A:$A,A159,'MP내역(중립)'!$B:$B,"예수금")-COUNTIFS('MP내역(중립)'!$A:$A,A159,'MP내역(중립)'!$B:$B,"예탁금")-COUNTIFS('MP내역(중립)'!$A:$A,A159,'MP내역(중립)'!$B:$B,"합계"))</f>
        <v/>
      </c>
      <c r="P159" s="21" t="str">
        <f>IF(A159="","",IF(COUNTIFS('MP내역(중립)'!A:A,A159,'MP내역(중립)'!G:G,"&gt;"&amp;$F$2,'MP내역(중립)'!D:D,"&lt;&gt;"&amp;$H$2,'MP내역(중립)'!D:D,"&lt;&gt;"&amp;$I$2,'MP내역(중립)'!B:B,"&lt;&gt;현금",'MP내역(중립)'!B:B,"&lt;&gt;합계")=0,"O","X"))</f>
        <v/>
      </c>
      <c r="Q159" s="21" t="str">
        <f>IF(A159="","",IF(AND(ABS(I159-SUMIFS('MP내역(중립)'!G:G,'MP내역(중립)'!A:A,A159,'MP내역(중립)'!F:F,"Y"))&lt;0.001,ABS(H159-SUMIFS('MP내역(중립)'!G:G,'MP내역(중립)'!A:A,A159,'MP내역(중립)'!B:B,"&lt;&gt;합계"))&lt;0.001),"O","X"))</f>
        <v/>
      </c>
      <c r="R159" s="21" t="str">
        <f>IF(A159="","",IF(COUNTIFS('MP내역(중립)'!A:A,A159,'MP내역(중립)'!H:H,"X")=0,"O","X"))</f>
        <v/>
      </c>
      <c r="S159" s="20"/>
    </row>
    <row r="160" spans="12:19">
      <c r="L160" s="21" t="str">
        <f t="shared" si="4"/>
        <v/>
      </c>
      <c r="M160" s="21" t="str">
        <f t="shared" si="5"/>
        <v/>
      </c>
      <c r="N160" s="21" t="str">
        <f>IF(A160="","",IFERROR(IF(J160&lt;VLOOKUP(A160,'포트변경내역(적극)'!A:J,10,0),"O","X"),""))</f>
        <v/>
      </c>
      <c r="O160" s="21" t="str">
        <f>IF(A160="","",COUNTIFS('MP내역(중립)'!$A:$A,A160)-COUNTIFS('MP내역(중립)'!$A:$A,A160,'MP내역(중립)'!$B:$B,"현금")-COUNTIFS('MP내역(중립)'!$A:$A,A160,'MP내역(중립)'!$B:$B,"예수금")-COUNTIFS('MP내역(중립)'!$A:$A,A160,'MP내역(중립)'!$B:$B,"예탁금")-COUNTIFS('MP내역(중립)'!$A:$A,A160,'MP내역(중립)'!$B:$B,"합계"))</f>
        <v/>
      </c>
      <c r="P160" s="21" t="str">
        <f>IF(A160="","",IF(COUNTIFS('MP내역(중립)'!A:A,A160,'MP내역(중립)'!G:G,"&gt;"&amp;$F$2,'MP내역(중립)'!D:D,"&lt;&gt;"&amp;$H$2,'MP내역(중립)'!D:D,"&lt;&gt;"&amp;$I$2,'MP내역(중립)'!B:B,"&lt;&gt;현금",'MP내역(중립)'!B:B,"&lt;&gt;합계")=0,"O","X"))</f>
        <v/>
      </c>
      <c r="Q160" s="21" t="str">
        <f>IF(A160="","",IF(AND(ABS(I160-SUMIFS('MP내역(중립)'!G:G,'MP내역(중립)'!A:A,A160,'MP내역(중립)'!F:F,"Y"))&lt;0.001,ABS(H160-SUMIFS('MP내역(중립)'!G:G,'MP내역(중립)'!A:A,A160,'MP내역(중립)'!B:B,"&lt;&gt;합계"))&lt;0.001),"O","X"))</f>
        <v/>
      </c>
      <c r="R160" s="21" t="str">
        <f>IF(A160="","",IF(COUNTIFS('MP내역(중립)'!A:A,A160,'MP내역(중립)'!H:H,"X")=0,"O","X"))</f>
        <v/>
      </c>
      <c r="S160" s="20"/>
    </row>
    <row r="161" spans="12:19">
      <c r="L161" s="21" t="str">
        <f t="shared" si="4"/>
        <v/>
      </c>
      <c r="M161" s="21" t="str">
        <f t="shared" si="5"/>
        <v/>
      </c>
      <c r="N161" s="21" t="str">
        <f>IF(A161="","",IFERROR(IF(J161&lt;VLOOKUP(A161,'포트변경내역(적극)'!A:J,10,0),"O","X"),""))</f>
        <v/>
      </c>
      <c r="O161" s="21" t="str">
        <f>IF(A161="","",COUNTIFS('MP내역(중립)'!$A:$A,A161)-COUNTIFS('MP내역(중립)'!$A:$A,A161,'MP내역(중립)'!$B:$B,"현금")-COUNTIFS('MP내역(중립)'!$A:$A,A161,'MP내역(중립)'!$B:$B,"예수금")-COUNTIFS('MP내역(중립)'!$A:$A,A161,'MP내역(중립)'!$B:$B,"예탁금")-COUNTIFS('MP내역(중립)'!$A:$A,A161,'MP내역(중립)'!$B:$B,"합계"))</f>
        <v/>
      </c>
      <c r="P161" s="21" t="str">
        <f>IF(A161="","",IF(COUNTIFS('MP내역(중립)'!A:A,A161,'MP내역(중립)'!G:G,"&gt;"&amp;$F$2,'MP내역(중립)'!D:D,"&lt;&gt;"&amp;$H$2,'MP내역(중립)'!D:D,"&lt;&gt;"&amp;$I$2,'MP내역(중립)'!B:B,"&lt;&gt;현금",'MP내역(중립)'!B:B,"&lt;&gt;합계")=0,"O","X"))</f>
        <v/>
      </c>
      <c r="Q161" s="21" t="str">
        <f>IF(A161="","",IF(AND(ABS(I161-SUMIFS('MP내역(중립)'!G:G,'MP내역(중립)'!A:A,A161,'MP내역(중립)'!F:F,"Y"))&lt;0.001,ABS(H161-SUMIFS('MP내역(중립)'!G:G,'MP내역(중립)'!A:A,A161,'MP내역(중립)'!B:B,"&lt;&gt;합계"))&lt;0.001),"O","X"))</f>
        <v/>
      </c>
      <c r="R161" s="21" t="str">
        <f>IF(A161="","",IF(COUNTIFS('MP내역(중립)'!A:A,A161,'MP내역(중립)'!H:H,"X")=0,"O","X"))</f>
        <v/>
      </c>
      <c r="S161" s="20"/>
    </row>
    <row r="162" spans="12:19">
      <c r="L162" s="21" t="str">
        <f t="shared" si="4"/>
        <v/>
      </c>
      <c r="M162" s="21" t="str">
        <f t="shared" si="5"/>
        <v/>
      </c>
      <c r="N162" s="21" t="str">
        <f>IF(A162="","",IFERROR(IF(J162&lt;VLOOKUP(A162,'포트변경내역(적극)'!A:J,10,0),"O","X"),""))</f>
        <v/>
      </c>
      <c r="O162" s="21" t="str">
        <f>IF(A162="","",COUNTIFS('MP내역(중립)'!$A:$A,A162)-COUNTIFS('MP내역(중립)'!$A:$A,A162,'MP내역(중립)'!$B:$B,"현금")-COUNTIFS('MP내역(중립)'!$A:$A,A162,'MP내역(중립)'!$B:$B,"예수금")-COUNTIFS('MP내역(중립)'!$A:$A,A162,'MP내역(중립)'!$B:$B,"예탁금")-COUNTIFS('MP내역(중립)'!$A:$A,A162,'MP내역(중립)'!$B:$B,"합계"))</f>
        <v/>
      </c>
      <c r="P162" s="21" t="str">
        <f>IF(A162="","",IF(COUNTIFS('MP내역(중립)'!A:A,A162,'MP내역(중립)'!G:G,"&gt;"&amp;$F$2,'MP내역(중립)'!D:D,"&lt;&gt;"&amp;$H$2,'MP내역(중립)'!D:D,"&lt;&gt;"&amp;$I$2,'MP내역(중립)'!B:B,"&lt;&gt;현금",'MP내역(중립)'!B:B,"&lt;&gt;합계")=0,"O","X"))</f>
        <v/>
      </c>
      <c r="Q162" s="21" t="str">
        <f>IF(A162="","",IF(AND(ABS(I162-SUMIFS('MP내역(중립)'!G:G,'MP내역(중립)'!A:A,A162,'MP내역(중립)'!F:F,"Y"))&lt;0.001,ABS(H162-SUMIFS('MP내역(중립)'!G:G,'MP내역(중립)'!A:A,A162,'MP내역(중립)'!B:B,"&lt;&gt;합계"))&lt;0.001),"O","X"))</f>
        <v/>
      </c>
      <c r="R162" s="21" t="str">
        <f>IF(A162="","",IF(COUNTIFS('MP내역(중립)'!A:A,A162,'MP내역(중립)'!H:H,"X")=0,"O","X"))</f>
        <v/>
      </c>
      <c r="S162" s="20"/>
    </row>
    <row r="163" spans="12:19">
      <c r="L163" s="21" t="str">
        <f t="shared" si="4"/>
        <v/>
      </c>
      <c r="M163" s="21" t="str">
        <f t="shared" si="5"/>
        <v/>
      </c>
      <c r="N163" s="21" t="str">
        <f>IF(A163="","",IFERROR(IF(J163&lt;VLOOKUP(A163,'포트변경내역(적극)'!A:J,10,0),"O","X"),""))</f>
        <v/>
      </c>
      <c r="O163" s="21" t="str">
        <f>IF(A163="","",COUNTIFS('MP내역(중립)'!$A:$A,A163)-COUNTIFS('MP내역(중립)'!$A:$A,A163,'MP내역(중립)'!$B:$B,"현금")-COUNTIFS('MP내역(중립)'!$A:$A,A163,'MP내역(중립)'!$B:$B,"예수금")-COUNTIFS('MP내역(중립)'!$A:$A,A163,'MP내역(중립)'!$B:$B,"예탁금")-COUNTIFS('MP내역(중립)'!$A:$A,A163,'MP내역(중립)'!$B:$B,"합계"))</f>
        <v/>
      </c>
      <c r="P163" s="21" t="str">
        <f>IF(A163="","",IF(COUNTIFS('MP내역(중립)'!A:A,A163,'MP내역(중립)'!G:G,"&gt;"&amp;$F$2,'MP내역(중립)'!D:D,"&lt;&gt;"&amp;$H$2,'MP내역(중립)'!D:D,"&lt;&gt;"&amp;$I$2,'MP내역(중립)'!B:B,"&lt;&gt;현금",'MP내역(중립)'!B:B,"&lt;&gt;합계")=0,"O","X"))</f>
        <v/>
      </c>
      <c r="Q163" s="21" t="str">
        <f>IF(A163="","",IF(AND(ABS(I163-SUMIFS('MP내역(중립)'!G:G,'MP내역(중립)'!A:A,A163,'MP내역(중립)'!F:F,"Y"))&lt;0.001,ABS(H163-SUMIFS('MP내역(중립)'!G:G,'MP내역(중립)'!A:A,A163,'MP내역(중립)'!B:B,"&lt;&gt;합계"))&lt;0.001),"O","X"))</f>
        <v/>
      </c>
      <c r="R163" s="21" t="str">
        <f>IF(A163="","",IF(COUNTIFS('MP내역(중립)'!A:A,A163,'MP내역(중립)'!H:H,"X")=0,"O","X"))</f>
        <v/>
      </c>
      <c r="S163" s="20"/>
    </row>
    <row r="164" spans="12:19">
      <c r="L164" s="21" t="str">
        <f t="shared" si="4"/>
        <v/>
      </c>
      <c r="M164" s="21" t="str">
        <f t="shared" si="5"/>
        <v/>
      </c>
      <c r="N164" s="21" t="str">
        <f>IF(A164="","",IFERROR(IF(J164&lt;VLOOKUP(A164,'포트변경내역(적극)'!A:J,10,0),"O","X"),""))</f>
        <v/>
      </c>
      <c r="O164" s="21" t="str">
        <f>IF(A164="","",COUNTIFS('MP내역(중립)'!$A:$A,A164)-COUNTIFS('MP내역(중립)'!$A:$A,A164,'MP내역(중립)'!$B:$B,"현금")-COUNTIFS('MP내역(중립)'!$A:$A,A164,'MP내역(중립)'!$B:$B,"예수금")-COUNTIFS('MP내역(중립)'!$A:$A,A164,'MP내역(중립)'!$B:$B,"예탁금")-COUNTIFS('MP내역(중립)'!$A:$A,A164,'MP내역(중립)'!$B:$B,"합계"))</f>
        <v/>
      </c>
      <c r="P164" s="21" t="str">
        <f>IF(A164="","",IF(COUNTIFS('MP내역(중립)'!A:A,A164,'MP내역(중립)'!G:G,"&gt;"&amp;$F$2,'MP내역(중립)'!D:D,"&lt;&gt;"&amp;$H$2,'MP내역(중립)'!D:D,"&lt;&gt;"&amp;$I$2,'MP내역(중립)'!B:B,"&lt;&gt;현금",'MP내역(중립)'!B:B,"&lt;&gt;합계")=0,"O","X"))</f>
        <v/>
      </c>
      <c r="Q164" s="21" t="str">
        <f>IF(A164="","",IF(AND(ABS(I164-SUMIFS('MP내역(중립)'!G:G,'MP내역(중립)'!A:A,A164,'MP내역(중립)'!F:F,"Y"))&lt;0.001,ABS(H164-SUMIFS('MP내역(중립)'!G:G,'MP내역(중립)'!A:A,A164,'MP내역(중립)'!B:B,"&lt;&gt;합계"))&lt;0.001),"O","X"))</f>
        <v/>
      </c>
      <c r="R164" s="21" t="str">
        <f>IF(A164="","",IF(COUNTIFS('MP내역(중립)'!A:A,A164,'MP내역(중립)'!H:H,"X")=0,"O","X"))</f>
        <v/>
      </c>
      <c r="S164" s="20"/>
    </row>
    <row r="165" spans="12:19">
      <c r="L165" s="21" t="str">
        <f t="shared" si="4"/>
        <v/>
      </c>
      <c r="M165" s="21" t="str">
        <f t="shared" si="5"/>
        <v/>
      </c>
      <c r="N165" s="21" t="str">
        <f>IF(A165="","",IFERROR(IF(J165&lt;VLOOKUP(A165,'포트변경내역(적극)'!A:J,10,0),"O","X"),""))</f>
        <v/>
      </c>
      <c r="O165" s="21" t="str">
        <f>IF(A165="","",COUNTIFS('MP내역(중립)'!$A:$A,A165)-COUNTIFS('MP내역(중립)'!$A:$A,A165,'MP내역(중립)'!$B:$B,"현금")-COUNTIFS('MP내역(중립)'!$A:$A,A165,'MP내역(중립)'!$B:$B,"예수금")-COUNTIFS('MP내역(중립)'!$A:$A,A165,'MP내역(중립)'!$B:$B,"예탁금")-COUNTIFS('MP내역(중립)'!$A:$A,A165,'MP내역(중립)'!$B:$B,"합계"))</f>
        <v/>
      </c>
      <c r="P165" s="21" t="str">
        <f>IF(A165="","",IF(COUNTIFS('MP내역(중립)'!A:A,A165,'MP내역(중립)'!G:G,"&gt;"&amp;$F$2,'MP내역(중립)'!D:D,"&lt;&gt;"&amp;$H$2,'MP내역(중립)'!D:D,"&lt;&gt;"&amp;$I$2,'MP내역(중립)'!B:B,"&lt;&gt;현금",'MP내역(중립)'!B:B,"&lt;&gt;합계")=0,"O","X"))</f>
        <v/>
      </c>
      <c r="Q165" s="21" t="str">
        <f>IF(A165="","",IF(AND(ABS(I165-SUMIFS('MP내역(중립)'!G:G,'MP내역(중립)'!A:A,A165,'MP내역(중립)'!F:F,"Y"))&lt;0.001,ABS(H165-SUMIFS('MP내역(중립)'!G:G,'MP내역(중립)'!A:A,A165,'MP내역(중립)'!B:B,"&lt;&gt;합계"))&lt;0.001),"O","X"))</f>
        <v/>
      </c>
      <c r="R165" s="21" t="str">
        <f>IF(A165="","",IF(COUNTIFS('MP내역(중립)'!A:A,A165,'MP내역(중립)'!H:H,"X")=0,"O","X"))</f>
        <v/>
      </c>
      <c r="S165" s="20"/>
    </row>
    <row r="166" spans="12:19">
      <c r="L166" s="21" t="str">
        <f t="shared" si="4"/>
        <v/>
      </c>
      <c r="M166" s="21" t="str">
        <f t="shared" si="5"/>
        <v/>
      </c>
      <c r="N166" s="21" t="str">
        <f>IF(A166="","",IFERROR(IF(J166&lt;VLOOKUP(A166,'포트변경내역(적극)'!A:J,10,0),"O","X"),""))</f>
        <v/>
      </c>
      <c r="O166" s="21" t="str">
        <f>IF(A166="","",COUNTIFS('MP내역(중립)'!$A:$A,A166)-COUNTIFS('MP내역(중립)'!$A:$A,A166,'MP내역(중립)'!$B:$B,"현금")-COUNTIFS('MP내역(중립)'!$A:$A,A166,'MP내역(중립)'!$B:$B,"예수금")-COUNTIFS('MP내역(중립)'!$A:$A,A166,'MP내역(중립)'!$B:$B,"예탁금")-COUNTIFS('MP내역(중립)'!$A:$A,A166,'MP내역(중립)'!$B:$B,"합계"))</f>
        <v/>
      </c>
      <c r="P166" s="21" t="str">
        <f>IF(A166="","",IF(COUNTIFS('MP내역(중립)'!A:A,A166,'MP내역(중립)'!G:G,"&gt;"&amp;$F$2,'MP내역(중립)'!D:D,"&lt;&gt;"&amp;$H$2,'MP내역(중립)'!D:D,"&lt;&gt;"&amp;$I$2,'MP내역(중립)'!B:B,"&lt;&gt;현금",'MP내역(중립)'!B:B,"&lt;&gt;합계")=0,"O","X"))</f>
        <v/>
      </c>
      <c r="Q166" s="21" t="str">
        <f>IF(A166="","",IF(AND(ABS(I166-SUMIFS('MP내역(중립)'!G:G,'MP내역(중립)'!A:A,A166,'MP내역(중립)'!F:F,"Y"))&lt;0.001,ABS(H166-SUMIFS('MP내역(중립)'!G:G,'MP내역(중립)'!A:A,A166,'MP내역(중립)'!B:B,"&lt;&gt;합계"))&lt;0.001),"O","X"))</f>
        <v/>
      </c>
      <c r="R166" s="21" t="str">
        <f>IF(A166="","",IF(COUNTIFS('MP내역(중립)'!A:A,A166,'MP내역(중립)'!H:H,"X")=0,"O","X"))</f>
        <v/>
      </c>
      <c r="S166" s="20"/>
    </row>
    <row r="167" spans="12:19">
      <c r="L167" s="21" t="str">
        <f t="shared" si="4"/>
        <v/>
      </c>
      <c r="M167" s="21" t="str">
        <f t="shared" si="5"/>
        <v/>
      </c>
      <c r="N167" s="21" t="str">
        <f>IF(A167="","",IFERROR(IF(J167&lt;VLOOKUP(A167,'포트변경내역(적극)'!A:J,10,0),"O","X"),""))</f>
        <v/>
      </c>
      <c r="O167" s="21" t="str">
        <f>IF(A167="","",COUNTIFS('MP내역(중립)'!$A:$A,A167)-COUNTIFS('MP내역(중립)'!$A:$A,A167,'MP내역(중립)'!$B:$B,"현금")-COUNTIFS('MP내역(중립)'!$A:$A,A167,'MP내역(중립)'!$B:$B,"예수금")-COUNTIFS('MP내역(중립)'!$A:$A,A167,'MP내역(중립)'!$B:$B,"예탁금")-COUNTIFS('MP내역(중립)'!$A:$A,A167,'MP내역(중립)'!$B:$B,"합계"))</f>
        <v/>
      </c>
      <c r="P167" s="21" t="str">
        <f>IF(A167="","",IF(COUNTIFS('MP내역(중립)'!A:A,A167,'MP내역(중립)'!G:G,"&gt;"&amp;$F$2,'MP내역(중립)'!D:D,"&lt;&gt;"&amp;$H$2,'MP내역(중립)'!D:D,"&lt;&gt;"&amp;$I$2,'MP내역(중립)'!B:B,"&lt;&gt;현금",'MP내역(중립)'!B:B,"&lt;&gt;합계")=0,"O","X"))</f>
        <v/>
      </c>
      <c r="Q167" s="21" t="str">
        <f>IF(A167="","",IF(AND(ABS(I167-SUMIFS('MP내역(중립)'!G:G,'MP내역(중립)'!A:A,A167,'MP내역(중립)'!F:F,"Y"))&lt;0.001,ABS(H167-SUMIFS('MP내역(중립)'!G:G,'MP내역(중립)'!A:A,A167,'MP내역(중립)'!B:B,"&lt;&gt;합계"))&lt;0.001),"O","X"))</f>
        <v/>
      </c>
      <c r="R167" s="21" t="str">
        <f>IF(A167="","",IF(COUNTIFS('MP내역(중립)'!A:A,A167,'MP내역(중립)'!H:H,"X")=0,"O","X"))</f>
        <v/>
      </c>
      <c r="S167" s="20"/>
    </row>
    <row r="168" spans="12:19">
      <c r="L168" s="21" t="str">
        <f t="shared" si="4"/>
        <v/>
      </c>
      <c r="M168" s="21" t="str">
        <f t="shared" si="5"/>
        <v/>
      </c>
      <c r="N168" s="21" t="str">
        <f>IF(A168="","",IFERROR(IF(J168&lt;VLOOKUP(A168,'포트변경내역(적극)'!A:J,10,0),"O","X"),""))</f>
        <v/>
      </c>
      <c r="O168" s="21" t="str">
        <f>IF(A168="","",COUNTIFS('MP내역(중립)'!$A:$A,A168)-COUNTIFS('MP내역(중립)'!$A:$A,A168,'MP내역(중립)'!$B:$B,"현금")-COUNTIFS('MP내역(중립)'!$A:$A,A168,'MP내역(중립)'!$B:$B,"예수금")-COUNTIFS('MP내역(중립)'!$A:$A,A168,'MP내역(중립)'!$B:$B,"예탁금")-COUNTIFS('MP내역(중립)'!$A:$A,A168,'MP내역(중립)'!$B:$B,"합계"))</f>
        <v/>
      </c>
      <c r="P168" s="21" t="str">
        <f>IF(A168="","",IF(COUNTIFS('MP내역(중립)'!A:A,A168,'MP내역(중립)'!G:G,"&gt;"&amp;$F$2,'MP내역(중립)'!D:D,"&lt;&gt;"&amp;$H$2,'MP내역(중립)'!D:D,"&lt;&gt;"&amp;$I$2,'MP내역(중립)'!B:B,"&lt;&gt;현금",'MP내역(중립)'!B:B,"&lt;&gt;합계")=0,"O","X"))</f>
        <v/>
      </c>
      <c r="Q168" s="21" t="str">
        <f>IF(A168="","",IF(AND(ABS(I168-SUMIFS('MP내역(중립)'!G:G,'MP내역(중립)'!A:A,A168,'MP내역(중립)'!F:F,"Y"))&lt;0.001,ABS(H168-SUMIFS('MP내역(중립)'!G:G,'MP내역(중립)'!A:A,A168,'MP내역(중립)'!B:B,"&lt;&gt;합계"))&lt;0.001),"O","X"))</f>
        <v/>
      </c>
      <c r="R168" s="21" t="str">
        <f>IF(A168="","",IF(COUNTIFS('MP내역(중립)'!A:A,A168,'MP내역(중립)'!H:H,"X")=0,"O","X"))</f>
        <v/>
      </c>
      <c r="S168" s="20"/>
    </row>
    <row r="169" spans="12:19">
      <c r="L169" s="21" t="str">
        <f t="shared" si="4"/>
        <v/>
      </c>
      <c r="M169" s="21" t="str">
        <f t="shared" si="5"/>
        <v/>
      </c>
      <c r="N169" s="21" t="str">
        <f>IF(A169="","",IFERROR(IF(J169&lt;VLOOKUP(A169,'포트변경내역(적극)'!A:J,10,0),"O","X"),""))</f>
        <v/>
      </c>
      <c r="O169" s="21" t="str">
        <f>IF(A169="","",COUNTIFS('MP내역(중립)'!$A:$A,A169)-COUNTIFS('MP내역(중립)'!$A:$A,A169,'MP내역(중립)'!$B:$B,"현금")-COUNTIFS('MP내역(중립)'!$A:$A,A169,'MP내역(중립)'!$B:$B,"예수금")-COUNTIFS('MP내역(중립)'!$A:$A,A169,'MP내역(중립)'!$B:$B,"예탁금")-COUNTIFS('MP내역(중립)'!$A:$A,A169,'MP내역(중립)'!$B:$B,"합계"))</f>
        <v/>
      </c>
      <c r="P169" s="21" t="str">
        <f>IF(A169="","",IF(COUNTIFS('MP내역(중립)'!A:A,A169,'MP내역(중립)'!G:G,"&gt;"&amp;$F$2,'MP내역(중립)'!D:D,"&lt;&gt;"&amp;$H$2,'MP내역(중립)'!D:D,"&lt;&gt;"&amp;$I$2,'MP내역(중립)'!B:B,"&lt;&gt;현금",'MP내역(중립)'!B:B,"&lt;&gt;합계")=0,"O","X"))</f>
        <v/>
      </c>
      <c r="Q169" s="21" t="str">
        <f>IF(A169="","",IF(AND(ABS(I169-SUMIFS('MP내역(중립)'!G:G,'MP내역(중립)'!A:A,A169,'MP내역(중립)'!F:F,"Y"))&lt;0.001,ABS(H169-SUMIFS('MP내역(중립)'!G:G,'MP내역(중립)'!A:A,A169,'MP내역(중립)'!B:B,"&lt;&gt;합계"))&lt;0.001),"O","X"))</f>
        <v/>
      </c>
      <c r="R169" s="21" t="str">
        <f>IF(A169="","",IF(COUNTIFS('MP내역(중립)'!A:A,A169,'MP내역(중립)'!H:H,"X")=0,"O","X"))</f>
        <v/>
      </c>
      <c r="S169" s="20"/>
    </row>
    <row r="170" spans="12:19">
      <c r="L170" s="21" t="str">
        <f t="shared" si="4"/>
        <v/>
      </c>
      <c r="M170" s="21" t="str">
        <f t="shared" si="5"/>
        <v/>
      </c>
      <c r="N170" s="21" t="str">
        <f>IF(A170="","",IFERROR(IF(J170&lt;VLOOKUP(A170,'포트변경내역(적극)'!A:J,10,0),"O","X"),""))</f>
        <v/>
      </c>
      <c r="O170" s="21" t="str">
        <f>IF(A170="","",COUNTIFS('MP내역(중립)'!$A:$A,A170)-COUNTIFS('MP내역(중립)'!$A:$A,A170,'MP내역(중립)'!$B:$B,"현금")-COUNTIFS('MP내역(중립)'!$A:$A,A170,'MP내역(중립)'!$B:$B,"예수금")-COUNTIFS('MP내역(중립)'!$A:$A,A170,'MP내역(중립)'!$B:$B,"예탁금")-COUNTIFS('MP내역(중립)'!$A:$A,A170,'MP내역(중립)'!$B:$B,"합계"))</f>
        <v/>
      </c>
      <c r="P170" s="21" t="str">
        <f>IF(A170="","",IF(COUNTIFS('MP내역(중립)'!A:A,A170,'MP내역(중립)'!G:G,"&gt;"&amp;$F$2,'MP내역(중립)'!D:D,"&lt;&gt;"&amp;$H$2,'MP내역(중립)'!D:D,"&lt;&gt;"&amp;$I$2,'MP내역(중립)'!B:B,"&lt;&gt;현금",'MP내역(중립)'!B:B,"&lt;&gt;합계")=0,"O","X"))</f>
        <v/>
      </c>
      <c r="Q170" s="21" t="str">
        <f>IF(A170="","",IF(AND(ABS(I170-SUMIFS('MP내역(중립)'!G:G,'MP내역(중립)'!A:A,A170,'MP내역(중립)'!F:F,"Y"))&lt;0.001,ABS(H170-SUMIFS('MP내역(중립)'!G:G,'MP내역(중립)'!A:A,A170,'MP내역(중립)'!B:B,"&lt;&gt;합계"))&lt;0.001),"O","X"))</f>
        <v/>
      </c>
      <c r="R170" s="21" t="str">
        <f>IF(A170="","",IF(COUNTIFS('MP내역(중립)'!A:A,A170,'MP내역(중립)'!H:H,"X")=0,"O","X"))</f>
        <v/>
      </c>
      <c r="S170" s="20"/>
    </row>
    <row r="171" spans="12:19">
      <c r="L171" s="21" t="str">
        <f t="shared" si="4"/>
        <v/>
      </c>
      <c r="M171" s="21" t="str">
        <f t="shared" si="5"/>
        <v/>
      </c>
      <c r="N171" s="21" t="str">
        <f>IF(A171="","",IFERROR(IF(J171&lt;VLOOKUP(A171,'포트변경내역(적극)'!A:J,10,0),"O","X"),""))</f>
        <v/>
      </c>
      <c r="O171" s="21" t="str">
        <f>IF(A171="","",COUNTIFS('MP내역(중립)'!$A:$A,A171)-COUNTIFS('MP내역(중립)'!$A:$A,A171,'MP내역(중립)'!$B:$B,"현금")-COUNTIFS('MP내역(중립)'!$A:$A,A171,'MP내역(중립)'!$B:$B,"예수금")-COUNTIFS('MP내역(중립)'!$A:$A,A171,'MP내역(중립)'!$B:$B,"예탁금")-COUNTIFS('MP내역(중립)'!$A:$A,A171,'MP내역(중립)'!$B:$B,"합계"))</f>
        <v/>
      </c>
      <c r="P171" s="21" t="str">
        <f>IF(A171="","",IF(COUNTIFS('MP내역(중립)'!A:A,A171,'MP내역(중립)'!G:G,"&gt;"&amp;$F$2,'MP내역(중립)'!D:D,"&lt;&gt;"&amp;$H$2,'MP내역(중립)'!D:D,"&lt;&gt;"&amp;$I$2,'MP내역(중립)'!B:B,"&lt;&gt;현금",'MP내역(중립)'!B:B,"&lt;&gt;합계")=0,"O","X"))</f>
        <v/>
      </c>
      <c r="Q171" s="21" t="str">
        <f>IF(A171="","",IF(AND(ABS(I171-SUMIFS('MP내역(중립)'!G:G,'MP내역(중립)'!A:A,A171,'MP내역(중립)'!F:F,"Y"))&lt;0.001,ABS(H171-SUMIFS('MP내역(중립)'!G:G,'MP내역(중립)'!A:A,A171,'MP내역(중립)'!B:B,"&lt;&gt;합계"))&lt;0.001),"O","X"))</f>
        <v/>
      </c>
      <c r="R171" s="21" t="str">
        <f>IF(A171="","",IF(COUNTIFS('MP내역(중립)'!A:A,A171,'MP내역(중립)'!H:H,"X")=0,"O","X"))</f>
        <v/>
      </c>
      <c r="S171" s="20"/>
    </row>
    <row r="172" spans="12:19">
      <c r="L172" s="21" t="str">
        <f t="shared" si="4"/>
        <v/>
      </c>
      <c r="M172" s="21" t="str">
        <f t="shared" si="5"/>
        <v/>
      </c>
      <c r="N172" s="21" t="str">
        <f>IF(A172="","",IFERROR(IF(J172&lt;VLOOKUP(A172,'포트변경내역(적극)'!A:J,10,0),"O","X"),""))</f>
        <v/>
      </c>
      <c r="O172" s="21" t="str">
        <f>IF(A172="","",COUNTIFS('MP내역(중립)'!$A:$A,A172)-COUNTIFS('MP내역(중립)'!$A:$A,A172,'MP내역(중립)'!$B:$B,"현금")-COUNTIFS('MP내역(중립)'!$A:$A,A172,'MP내역(중립)'!$B:$B,"예수금")-COUNTIFS('MP내역(중립)'!$A:$A,A172,'MP내역(중립)'!$B:$B,"예탁금")-COUNTIFS('MP내역(중립)'!$A:$A,A172,'MP내역(중립)'!$B:$B,"합계"))</f>
        <v/>
      </c>
      <c r="P172" s="21" t="str">
        <f>IF(A172="","",IF(COUNTIFS('MP내역(중립)'!A:A,A172,'MP내역(중립)'!G:G,"&gt;"&amp;$F$2,'MP내역(중립)'!D:D,"&lt;&gt;"&amp;$H$2,'MP내역(중립)'!D:D,"&lt;&gt;"&amp;$I$2,'MP내역(중립)'!B:B,"&lt;&gt;현금",'MP내역(중립)'!B:B,"&lt;&gt;합계")=0,"O","X"))</f>
        <v/>
      </c>
      <c r="Q172" s="21" t="str">
        <f>IF(A172="","",IF(AND(ABS(I172-SUMIFS('MP내역(중립)'!G:G,'MP내역(중립)'!A:A,A172,'MP내역(중립)'!F:F,"Y"))&lt;0.001,ABS(H172-SUMIFS('MP내역(중립)'!G:G,'MP내역(중립)'!A:A,A172,'MP내역(중립)'!B:B,"&lt;&gt;합계"))&lt;0.001),"O","X"))</f>
        <v/>
      </c>
      <c r="R172" s="21" t="str">
        <f>IF(A172="","",IF(COUNTIFS('MP내역(중립)'!A:A,A172,'MP내역(중립)'!H:H,"X")=0,"O","X"))</f>
        <v/>
      </c>
      <c r="S172" s="20"/>
    </row>
    <row r="173" spans="12:19">
      <c r="L173" s="21" t="str">
        <f t="shared" si="4"/>
        <v/>
      </c>
      <c r="M173" s="21" t="str">
        <f t="shared" si="5"/>
        <v/>
      </c>
      <c r="N173" s="21" t="str">
        <f>IF(A173="","",IFERROR(IF(J173&lt;VLOOKUP(A173,'포트변경내역(적극)'!A:J,10,0),"O","X"),""))</f>
        <v/>
      </c>
      <c r="O173" s="21" t="str">
        <f>IF(A173="","",COUNTIFS('MP내역(중립)'!$A:$A,A173)-COUNTIFS('MP내역(중립)'!$A:$A,A173,'MP내역(중립)'!$B:$B,"현금")-COUNTIFS('MP내역(중립)'!$A:$A,A173,'MP내역(중립)'!$B:$B,"예수금")-COUNTIFS('MP내역(중립)'!$A:$A,A173,'MP내역(중립)'!$B:$B,"예탁금")-COUNTIFS('MP내역(중립)'!$A:$A,A173,'MP내역(중립)'!$B:$B,"합계"))</f>
        <v/>
      </c>
      <c r="P173" s="21" t="str">
        <f>IF(A173="","",IF(COUNTIFS('MP내역(중립)'!A:A,A173,'MP내역(중립)'!G:G,"&gt;"&amp;$F$2,'MP내역(중립)'!D:D,"&lt;&gt;"&amp;$H$2,'MP내역(중립)'!D:D,"&lt;&gt;"&amp;$I$2,'MP내역(중립)'!B:B,"&lt;&gt;현금",'MP내역(중립)'!B:B,"&lt;&gt;합계")=0,"O","X"))</f>
        <v/>
      </c>
      <c r="Q173" s="21" t="str">
        <f>IF(A173="","",IF(AND(ABS(I173-SUMIFS('MP내역(중립)'!G:G,'MP내역(중립)'!A:A,A173,'MP내역(중립)'!F:F,"Y"))&lt;0.001,ABS(H173-SUMIFS('MP내역(중립)'!G:G,'MP내역(중립)'!A:A,A173,'MP내역(중립)'!B:B,"&lt;&gt;합계"))&lt;0.001),"O","X"))</f>
        <v/>
      </c>
      <c r="R173" s="21" t="str">
        <f>IF(A173="","",IF(COUNTIFS('MP내역(중립)'!A:A,A173,'MP내역(중립)'!H:H,"X")=0,"O","X"))</f>
        <v/>
      </c>
      <c r="S173" s="20"/>
    </row>
    <row r="174" spans="12:19">
      <c r="L174" s="21" t="str">
        <f t="shared" si="4"/>
        <v/>
      </c>
      <c r="M174" s="21" t="str">
        <f t="shared" si="5"/>
        <v/>
      </c>
      <c r="N174" s="21" t="str">
        <f>IF(A174="","",IFERROR(IF(J174&lt;VLOOKUP(A174,'포트변경내역(적극)'!A:J,10,0),"O","X"),""))</f>
        <v/>
      </c>
      <c r="O174" s="21" t="str">
        <f>IF(A174="","",COUNTIFS('MP내역(중립)'!$A:$A,A174)-COUNTIFS('MP내역(중립)'!$A:$A,A174,'MP내역(중립)'!$B:$B,"현금")-COUNTIFS('MP내역(중립)'!$A:$A,A174,'MP내역(중립)'!$B:$B,"예수금")-COUNTIFS('MP내역(중립)'!$A:$A,A174,'MP내역(중립)'!$B:$B,"예탁금")-COUNTIFS('MP내역(중립)'!$A:$A,A174,'MP내역(중립)'!$B:$B,"합계"))</f>
        <v/>
      </c>
      <c r="P174" s="21" t="str">
        <f>IF(A174="","",IF(COUNTIFS('MP내역(중립)'!A:A,A174,'MP내역(중립)'!G:G,"&gt;"&amp;$F$2,'MP내역(중립)'!D:D,"&lt;&gt;"&amp;$H$2,'MP내역(중립)'!D:D,"&lt;&gt;"&amp;$I$2,'MP내역(중립)'!B:B,"&lt;&gt;현금",'MP내역(중립)'!B:B,"&lt;&gt;합계")=0,"O","X"))</f>
        <v/>
      </c>
      <c r="Q174" s="21" t="str">
        <f>IF(A174="","",IF(AND(ABS(I174-SUMIFS('MP내역(중립)'!G:G,'MP내역(중립)'!A:A,A174,'MP내역(중립)'!F:F,"Y"))&lt;0.001,ABS(H174-SUMIFS('MP내역(중립)'!G:G,'MP내역(중립)'!A:A,A174,'MP내역(중립)'!B:B,"&lt;&gt;합계"))&lt;0.001),"O","X"))</f>
        <v/>
      </c>
      <c r="R174" s="21" t="str">
        <f>IF(A174="","",IF(COUNTIFS('MP내역(중립)'!A:A,A174,'MP내역(중립)'!H:H,"X")=0,"O","X"))</f>
        <v/>
      </c>
      <c r="S174" s="20"/>
    </row>
    <row r="175" spans="12:19">
      <c r="L175" s="21" t="str">
        <f t="shared" si="4"/>
        <v/>
      </c>
      <c r="M175" s="21" t="str">
        <f t="shared" si="5"/>
        <v/>
      </c>
      <c r="N175" s="21" t="str">
        <f>IF(A175="","",IFERROR(IF(J175&lt;VLOOKUP(A175,'포트변경내역(적극)'!A:J,10,0),"O","X"),""))</f>
        <v/>
      </c>
      <c r="O175" s="21" t="str">
        <f>IF(A175="","",COUNTIFS('MP내역(중립)'!$A:$A,A175)-COUNTIFS('MP내역(중립)'!$A:$A,A175,'MP내역(중립)'!$B:$B,"현금")-COUNTIFS('MP내역(중립)'!$A:$A,A175,'MP내역(중립)'!$B:$B,"예수금")-COUNTIFS('MP내역(중립)'!$A:$A,A175,'MP내역(중립)'!$B:$B,"예탁금")-COUNTIFS('MP내역(중립)'!$A:$A,A175,'MP내역(중립)'!$B:$B,"합계"))</f>
        <v/>
      </c>
      <c r="P175" s="21" t="str">
        <f>IF(A175="","",IF(COUNTIFS('MP내역(중립)'!A:A,A175,'MP내역(중립)'!G:G,"&gt;"&amp;$F$2,'MP내역(중립)'!D:D,"&lt;&gt;"&amp;$H$2,'MP내역(중립)'!D:D,"&lt;&gt;"&amp;$I$2,'MP내역(중립)'!B:B,"&lt;&gt;현금",'MP내역(중립)'!B:B,"&lt;&gt;합계")=0,"O","X"))</f>
        <v/>
      </c>
      <c r="Q175" s="21" t="str">
        <f>IF(A175="","",IF(AND(ABS(I175-SUMIFS('MP내역(중립)'!G:G,'MP내역(중립)'!A:A,A175,'MP내역(중립)'!F:F,"Y"))&lt;0.001,ABS(H175-SUMIFS('MP내역(중립)'!G:G,'MP내역(중립)'!A:A,A175,'MP내역(중립)'!B:B,"&lt;&gt;합계"))&lt;0.001),"O","X"))</f>
        <v/>
      </c>
      <c r="R175" s="21" t="str">
        <f>IF(A175="","",IF(COUNTIFS('MP내역(중립)'!A:A,A175,'MP내역(중립)'!H:H,"X")=0,"O","X"))</f>
        <v/>
      </c>
      <c r="S175" s="20"/>
    </row>
    <row r="176" spans="12:19">
      <c r="L176" s="21" t="str">
        <f t="shared" si="4"/>
        <v/>
      </c>
      <c r="M176" s="21" t="str">
        <f t="shared" si="5"/>
        <v/>
      </c>
      <c r="N176" s="21" t="str">
        <f>IF(A176="","",IFERROR(IF(J176&lt;VLOOKUP(A176,'포트변경내역(적극)'!A:J,10,0),"O","X"),""))</f>
        <v/>
      </c>
      <c r="O176" s="21" t="str">
        <f>IF(A176="","",COUNTIFS('MP내역(중립)'!$A:$A,A176)-COUNTIFS('MP내역(중립)'!$A:$A,A176,'MP내역(중립)'!$B:$B,"현금")-COUNTIFS('MP내역(중립)'!$A:$A,A176,'MP내역(중립)'!$B:$B,"예수금")-COUNTIFS('MP내역(중립)'!$A:$A,A176,'MP내역(중립)'!$B:$B,"예탁금")-COUNTIFS('MP내역(중립)'!$A:$A,A176,'MP내역(중립)'!$B:$B,"합계"))</f>
        <v/>
      </c>
      <c r="P176" s="21" t="str">
        <f>IF(A176="","",IF(COUNTIFS('MP내역(중립)'!A:A,A176,'MP내역(중립)'!G:G,"&gt;"&amp;$F$2,'MP내역(중립)'!D:D,"&lt;&gt;"&amp;$H$2,'MP내역(중립)'!D:D,"&lt;&gt;"&amp;$I$2,'MP내역(중립)'!B:B,"&lt;&gt;현금",'MP내역(중립)'!B:B,"&lt;&gt;합계")=0,"O","X"))</f>
        <v/>
      </c>
      <c r="Q176" s="21" t="str">
        <f>IF(A176="","",IF(AND(ABS(I176-SUMIFS('MP내역(중립)'!G:G,'MP내역(중립)'!A:A,A176,'MP내역(중립)'!F:F,"Y"))&lt;0.001,ABS(H176-SUMIFS('MP내역(중립)'!G:G,'MP내역(중립)'!A:A,A176,'MP내역(중립)'!B:B,"&lt;&gt;합계"))&lt;0.001),"O","X"))</f>
        <v/>
      </c>
      <c r="R176" s="21" t="str">
        <f>IF(A176="","",IF(COUNTIFS('MP내역(중립)'!A:A,A176,'MP내역(중립)'!H:H,"X")=0,"O","X"))</f>
        <v/>
      </c>
      <c r="S176" s="20"/>
    </row>
    <row r="177" spans="12:19">
      <c r="L177" s="21" t="str">
        <f t="shared" si="4"/>
        <v/>
      </c>
      <c r="M177" s="21" t="str">
        <f t="shared" si="5"/>
        <v/>
      </c>
      <c r="N177" s="21" t="str">
        <f>IF(A177="","",IFERROR(IF(J177&lt;VLOOKUP(A177,'포트변경내역(적극)'!A:J,10,0),"O","X"),""))</f>
        <v/>
      </c>
      <c r="O177" s="21" t="str">
        <f>IF(A177="","",COUNTIFS('MP내역(중립)'!$A:$A,A177)-COUNTIFS('MP내역(중립)'!$A:$A,A177,'MP내역(중립)'!$B:$B,"현금")-COUNTIFS('MP내역(중립)'!$A:$A,A177,'MP내역(중립)'!$B:$B,"예수금")-COUNTIFS('MP내역(중립)'!$A:$A,A177,'MP내역(중립)'!$B:$B,"예탁금")-COUNTIFS('MP내역(중립)'!$A:$A,A177,'MP내역(중립)'!$B:$B,"합계"))</f>
        <v/>
      </c>
      <c r="P177" s="21" t="str">
        <f>IF(A177="","",IF(COUNTIFS('MP내역(중립)'!A:A,A177,'MP내역(중립)'!G:G,"&gt;"&amp;$F$2,'MP내역(중립)'!D:D,"&lt;&gt;"&amp;$H$2,'MP내역(중립)'!D:D,"&lt;&gt;"&amp;$I$2,'MP내역(중립)'!B:B,"&lt;&gt;현금",'MP내역(중립)'!B:B,"&lt;&gt;합계")=0,"O","X"))</f>
        <v/>
      </c>
      <c r="Q177" s="21" t="str">
        <f>IF(A177="","",IF(AND(ABS(I177-SUMIFS('MP내역(중립)'!G:G,'MP내역(중립)'!A:A,A177,'MP내역(중립)'!F:F,"Y"))&lt;0.001,ABS(H177-SUMIFS('MP내역(중립)'!G:G,'MP내역(중립)'!A:A,A177,'MP내역(중립)'!B:B,"&lt;&gt;합계"))&lt;0.001),"O","X"))</f>
        <v/>
      </c>
      <c r="R177" s="21" t="str">
        <f>IF(A177="","",IF(COUNTIFS('MP내역(중립)'!A:A,A177,'MP내역(중립)'!H:H,"X")=0,"O","X"))</f>
        <v/>
      </c>
      <c r="S177" s="20"/>
    </row>
    <row r="178" spans="12:19">
      <c r="L178" s="21" t="str">
        <f t="shared" si="4"/>
        <v/>
      </c>
      <c r="M178" s="21" t="str">
        <f t="shared" si="5"/>
        <v/>
      </c>
      <c r="N178" s="21" t="str">
        <f>IF(A178="","",IFERROR(IF(J178&lt;VLOOKUP(A178,'포트변경내역(적극)'!A:J,10,0),"O","X"),""))</f>
        <v/>
      </c>
      <c r="O178" s="21" t="str">
        <f>IF(A178="","",COUNTIFS('MP내역(중립)'!$A:$A,A178)-COUNTIFS('MP내역(중립)'!$A:$A,A178,'MP내역(중립)'!$B:$B,"현금")-COUNTIFS('MP내역(중립)'!$A:$A,A178,'MP내역(중립)'!$B:$B,"예수금")-COUNTIFS('MP내역(중립)'!$A:$A,A178,'MP내역(중립)'!$B:$B,"예탁금")-COUNTIFS('MP내역(중립)'!$A:$A,A178,'MP내역(중립)'!$B:$B,"합계"))</f>
        <v/>
      </c>
      <c r="P178" s="21" t="str">
        <f>IF(A178="","",IF(COUNTIFS('MP내역(중립)'!A:A,A178,'MP내역(중립)'!G:G,"&gt;"&amp;$F$2,'MP내역(중립)'!D:D,"&lt;&gt;"&amp;$H$2,'MP내역(중립)'!D:D,"&lt;&gt;"&amp;$I$2,'MP내역(중립)'!B:B,"&lt;&gt;현금",'MP내역(중립)'!B:B,"&lt;&gt;합계")=0,"O","X"))</f>
        <v/>
      </c>
      <c r="Q178" s="21" t="str">
        <f>IF(A178="","",IF(AND(ABS(I178-SUMIFS('MP내역(중립)'!G:G,'MP내역(중립)'!A:A,A178,'MP내역(중립)'!F:F,"Y"))&lt;0.001,ABS(H178-SUMIFS('MP내역(중립)'!G:G,'MP내역(중립)'!A:A,A178,'MP내역(중립)'!B:B,"&lt;&gt;합계"))&lt;0.001),"O","X"))</f>
        <v/>
      </c>
      <c r="R178" s="21" t="str">
        <f>IF(A178="","",IF(COUNTIFS('MP내역(중립)'!A:A,A178,'MP내역(중립)'!H:H,"X")=0,"O","X"))</f>
        <v/>
      </c>
      <c r="S178" s="20"/>
    </row>
    <row r="179" spans="12:19">
      <c r="L179" s="21" t="str">
        <f t="shared" si="4"/>
        <v/>
      </c>
      <c r="M179" s="21" t="str">
        <f t="shared" si="5"/>
        <v/>
      </c>
      <c r="N179" s="21" t="str">
        <f>IF(A179="","",IFERROR(IF(J179&lt;VLOOKUP(A179,'포트변경내역(적극)'!A:J,10,0),"O","X"),""))</f>
        <v/>
      </c>
      <c r="O179" s="21" t="str">
        <f>IF(A179="","",COUNTIFS('MP내역(중립)'!$A:$A,A179)-COUNTIFS('MP내역(중립)'!$A:$A,A179,'MP내역(중립)'!$B:$B,"현금")-COUNTIFS('MP내역(중립)'!$A:$A,A179,'MP내역(중립)'!$B:$B,"예수금")-COUNTIFS('MP내역(중립)'!$A:$A,A179,'MP내역(중립)'!$B:$B,"예탁금")-COUNTIFS('MP내역(중립)'!$A:$A,A179,'MP내역(중립)'!$B:$B,"합계"))</f>
        <v/>
      </c>
      <c r="P179" s="21" t="str">
        <f>IF(A179="","",IF(COUNTIFS('MP내역(중립)'!A:A,A179,'MP내역(중립)'!G:G,"&gt;"&amp;$F$2,'MP내역(중립)'!D:D,"&lt;&gt;"&amp;$H$2,'MP내역(중립)'!D:D,"&lt;&gt;"&amp;$I$2,'MP내역(중립)'!B:B,"&lt;&gt;현금",'MP내역(중립)'!B:B,"&lt;&gt;합계")=0,"O","X"))</f>
        <v/>
      </c>
      <c r="Q179" s="21" t="str">
        <f>IF(A179="","",IF(AND(ABS(I179-SUMIFS('MP내역(중립)'!G:G,'MP내역(중립)'!A:A,A179,'MP내역(중립)'!F:F,"Y"))&lt;0.001,ABS(H179-SUMIFS('MP내역(중립)'!G:G,'MP내역(중립)'!A:A,A179,'MP내역(중립)'!B:B,"&lt;&gt;합계"))&lt;0.001),"O","X"))</f>
        <v/>
      </c>
      <c r="R179" s="21" t="str">
        <f>IF(A179="","",IF(COUNTIFS('MP내역(중립)'!A:A,A179,'MP내역(중립)'!H:H,"X")=0,"O","X"))</f>
        <v/>
      </c>
      <c r="S179" s="20"/>
    </row>
    <row r="180" spans="12:19">
      <c r="L180" s="21" t="str">
        <f t="shared" si="4"/>
        <v/>
      </c>
      <c r="M180" s="21" t="str">
        <f t="shared" si="5"/>
        <v/>
      </c>
      <c r="N180" s="21" t="str">
        <f>IF(A180="","",IFERROR(IF(J180&lt;VLOOKUP(A180,'포트변경내역(적극)'!A:J,10,0),"O","X"),""))</f>
        <v/>
      </c>
      <c r="O180" s="21" t="str">
        <f>IF(A180="","",COUNTIFS('MP내역(중립)'!$A:$A,A180)-COUNTIFS('MP내역(중립)'!$A:$A,A180,'MP내역(중립)'!$B:$B,"현금")-COUNTIFS('MP내역(중립)'!$A:$A,A180,'MP내역(중립)'!$B:$B,"예수금")-COUNTIFS('MP내역(중립)'!$A:$A,A180,'MP내역(중립)'!$B:$B,"예탁금")-COUNTIFS('MP내역(중립)'!$A:$A,A180,'MP내역(중립)'!$B:$B,"합계"))</f>
        <v/>
      </c>
      <c r="P180" s="21" t="str">
        <f>IF(A180="","",IF(COUNTIFS('MP내역(중립)'!A:A,A180,'MP내역(중립)'!G:G,"&gt;"&amp;$F$2,'MP내역(중립)'!D:D,"&lt;&gt;"&amp;$H$2,'MP내역(중립)'!D:D,"&lt;&gt;"&amp;$I$2,'MP내역(중립)'!B:B,"&lt;&gt;현금",'MP내역(중립)'!B:B,"&lt;&gt;합계")=0,"O","X"))</f>
        <v/>
      </c>
      <c r="Q180" s="21" t="str">
        <f>IF(A180="","",IF(AND(ABS(I180-SUMIFS('MP내역(중립)'!G:G,'MP내역(중립)'!A:A,A180,'MP내역(중립)'!F:F,"Y"))&lt;0.001,ABS(H180-SUMIFS('MP내역(중립)'!G:G,'MP내역(중립)'!A:A,A180,'MP내역(중립)'!B:B,"&lt;&gt;합계"))&lt;0.001),"O","X"))</f>
        <v/>
      </c>
      <c r="R180" s="21" t="str">
        <f>IF(A180="","",IF(COUNTIFS('MP내역(중립)'!A:A,A180,'MP내역(중립)'!H:H,"X")=0,"O","X"))</f>
        <v/>
      </c>
      <c r="S180" s="20"/>
    </row>
    <row r="181" spans="12:19">
      <c r="L181" s="21" t="str">
        <f t="shared" si="4"/>
        <v/>
      </c>
      <c r="M181" s="21" t="str">
        <f t="shared" si="5"/>
        <v/>
      </c>
      <c r="N181" s="21" t="str">
        <f>IF(A181="","",IFERROR(IF(J181&lt;VLOOKUP(A181,'포트변경내역(적극)'!A:J,10,0),"O","X"),""))</f>
        <v/>
      </c>
      <c r="O181" s="21" t="str">
        <f>IF(A181="","",COUNTIFS('MP내역(중립)'!$A:$A,A181)-COUNTIFS('MP내역(중립)'!$A:$A,A181,'MP내역(중립)'!$B:$B,"현금")-COUNTIFS('MP내역(중립)'!$A:$A,A181,'MP내역(중립)'!$B:$B,"예수금")-COUNTIFS('MP내역(중립)'!$A:$A,A181,'MP내역(중립)'!$B:$B,"예탁금")-COUNTIFS('MP내역(중립)'!$A:$A,A181,'MP내역(중립)'!$B:$B,"합계"))</f>
        <v/>
      </c>
      <c r="P181" s="21" t="str">
        <f>IF(A181="","",IF(COUNTIFS('MP내역(중립)'!A:A,A181,'MP내역(중립)'!G:G,"&gt;"&amp;$F$2,'MP내역(중립)'!D:D,"&lt;&gt;"&amp;$H$2,'MP내역(중립)'!D:D,"&lt;&gt;"&amp;$I$2,'MP내역(중립)'!B:B,"&lt;&gt;현금",'MP내역(중립)'!B:B,"&lt;&gt;합계")=0,"O","X"))</f>
        <v/>
      </c>
      <c r="Q181" s="21" t="str">
        <f>IF(A181="","",IF(AND(ABS(I181-SUMIFS('MP내역(중립)'!G:G,'MP내역(중립)'!A:A,A181,'MP내역(중립)'!F:F,"Y"))&lt;0.001,ABS(H181-SUMIFS('MP내역(중립)'!G:G,'MP내역(중립)'!A:A,A181,'MP내역(중립)'!B:B,"&lt;&gt;합계"))&lt;0.001),"O","X"))</f>
        <v/>
      </c>
      <c r="R181" s="21" t="str">
        <f>IF(A181="","",IF(COUNTIFS('MP내역(중립)'!A:A,A181,'MP내역(중립)'!H:H,"X")=0,"O","X"))</f>
        <v/>
      </c>
      <c r="S181" s="20"/>
    </row>
    <row r="182" spans="12:19">
      <c r="L182" s="21" t="str">
        <f t="shared" si="4"/>
        <v/>
      </c>
      <c r="M182" s="21" t="str">
        <f t="shared" si="5"/>
        <v/>
      </c>
      <c r="N182" s="21" t="str">
        <f>IF(A182="","",IFERROR(IF(J182&lt;VLOOKUP(A182,'포트변경내역(적극)'!A:J,10,0),"O","X"),""))</f>
        <v/>
      </c>
      <c r="O182" s="21" t="str">
        <f>IF(A182="","",COUNTIFS('MP내역(중립)'!$A:$A,A182)-COUNTIFS('MP내역(중립)'!$A:$A,A182,'MP내역(중립)'!$B:$B,"현금")-COUNTIFS('MP내역(중립)'!$A:$A,A182,'MP내역(중립)'!$B:$B,"예수금")-COUNTIFS('MP내역(중립)'!$A:$A,A182,'MP내역(중립)'!$B:$B,"예탁금")-COUNTIFS('MP내역(중립)'!$A:$A,A182,'MP내역(중립)'!$B:$B,"합계"))</f>
        <v/>
      </c>
      <c r="P182" s="21" t="str">
        <f>IF(A182="","",IF(COUNTIFS('MP내역(중립)'!A:A,A182,'MP내역(중립)'!G:G,"&gt;"&amp;$F$2,'MP내역(중립)'!D:D,"&lt;&gt;"&amp;$H$2,'MP내역(중립)'!D:D,"&lt;&gt;"&amp;$I$2,'MP내역(중립)'!B:B,"&lt;&gt;현금",'MP내역(중립)'!B:B,"&lt;&gt;합계")=0,"O","X"))</f>
        <v/>
      </c>
      <c r="Q182" s="21" t="str">
        <f>IF(A182="","",IF(AND(ABS(I182-SUMIFS('MP내역(중립)'!G:G,'MP내역(중립)'!A:A,A182,'MP내역(중립)'!F:F,"Y"))&lt;0.001,ABS(H182-SUMIFS('MP내역(중립)'!G:G,'MP내역(중립)'!A:A,A182,'MP내역(중립)'!B:B,"&lt;&gt;합계"))&lt;0.001),"O","X"))</f>
        <v/>
      </c>
      <c r="R182" s="21" t="str">
        <f>IF(A182="","",IF(COUNTIFS('MP내역(중립)'!A:A,A182,'MP내역(중립)'!H:H,"X")=0,"O","X"))</f>
        <v/>
      </c>
      <c r="S182" s="20"/>
    </row>
    <row r="183" spans="12:19">
      <c r="L183" s="21" t="str">
        <f t="shared" si="4"/>
        <v/>
      </c>
      <c r="M183" s="21" t="str">
        <f t="shared" si="5"/>
        <v/>
      </c>
      <c r="N183" s="21" t="str">
        <f>IF(A183="","",IFERROR(IF(J183&lt;VLOOKUP(A183,'포트변경내역(적극)'!A:J,10,0),"O","X"),""))</f>
        <v/>
      </c>
      <c r="O183" s="21" t="str">
        <f>IF(A183="","",COUNTIFS('MP내역(중립)'!$A:$A,A183)-COUNTIFS('MP내역(중립)'!$A:$A,A183,'MP내역(중립)'!$B:$B,"현금")-COUNTIFS('MP내역(중립)'!$A:$A,A183,'MP내역(중립)'!$B:$B,"예수금")-COUNTIFS('MP내역(중립)'!$A:$A,A183,'MP내역(중립)'!$B:$B,"예탁금")-COUNTIFS('MP내역(중립)'!$A:$A,A183,'MP내역(중립)'!$B:$B,"합계"))</f>
        <v/>
      </c>
      <c r="P183" s="21" t="str">
        <f>IF(A183="","",IF(COUNTIFS('MP내역(중립)'!A:A,A183,'MP내역(중립)'!G:G,"&gt;"&amp;$F$2,'MP내역(중립)'!D:D,"&lt;&gt;"&amp;$H$2,'MP내역(중립)'!D:D,"&lt;&gt;"&amp;$I$2,'MP내역(중립)'!B:B,"&lt;&gt;현금",'MP내역(중립)'!B:B,"&lt;&gt;합계")=0,"O","X"))</f>
        <v/>
      </c>
      <c r="Q183" s="21" t="str">
        <f>IF(A183="","",IF(AND(ABS(I183-SUMIFS('MP내역(중립)'!G:G,'MP내역(중립)'!A:A,A183,'MP내역(중립)'!F:F,"Y"))&lt;0.001,ABS(H183-SUMIFS('MP내역(중립)'!G:G,'MP내역(중립)'!A:A,A183,'MP내역(중립)'!B:B,"&lt;&gt;합계"))&lt;0.001),"O","X"))</f>
        <v/>
      </c>
      <c r="R183" s="21" t="str">
        <f>IF(A183="","",IF(COUNTIFS('MP내역(중립)'!A:A,A183,'MP내역(중립)'!H:H,"X")=0,"O","X"))</f>
        <v/>
      </c>
      <c r="S183" s="20"/>
    </row>
    <row r="184" spans="12:19">
      <c r="L184" s="21" t="str">
        <f t="shared" si="4"/>
        <v/>
      </c>
      <c r="M184" s="21" t="str">
        <f t="shared" si="5"/>
        <v/>
      </c>
      <c r="N184" s="21" t="str">
        <f>IF(A184="","",IFERROR(IF(J184&lt;VLOOKUP(A184,'포트변경내역(적극)'!A:J,10,0),"O","X"),""))</f>
        <v/>
      </c>
      <c r="O184" s="21" t="str">
        <f>IF(A184="","",COUNTIFS('MP내역(중립)'!$A:$A,A184)-COUNTIFS('MP내역(중립)'!$A:$A,A184,'MP내역(중립)'!$B:$B,"현금")-COUNTIFS('MP내역(중립)'!$A:$A,A184,'MP내역(중립)'!$B:$B,"예수금")-COUNTIFS('MP내역(중립)'!$A:$A,A184,'MP내역(중립)'!$B:$B,"예탁금")-COUNTIFS('MP내역(중립)'!$A:$A,A184,'MP내역(중립)'!$B:$B,"합계"))</f>
        <v/>
      </c>
      <c r="P184" s="21" t="str">
        <f>IF(A184="","",IF(COUNTIFS('MP내역(중립)'!A:A,A184,'MP내역(중립)'!G:G,"&gt;"&amp;$F$2,'MP내역(중립)'!D:D,"&lt;&gt;"&amp;$H$2,'MP내역(중립)'!D:D,"&lt;&gt;"&amp;$I$2,'MP내역(중립)'!B:B,"&lt;&gt;현금",'MP내역(중립)'!B:B,"&lt;&gt;합계")=0,"O","X"))</f>
        <v/>
      </c>
      <c r="Q184" s="21" t="str">
        <f>IF(A184="","",IF(AND(ABS(I184-SUMIFS('MP내역(중립)'!G:G,'MP내역(중립)'!A:A,A184,'MP내역(중립)'!F:F,"Y"))&lt;0.001,ABS(H184-SUMIFS('MP내역(중립)'!G:G,'MP내역(중립)'!A:A,A184,'MP내역(중립)'!B:B,"&lt;&gt;합계"))&lt;0.001),"O","X"))</f>
        <v/>
      </c>
      <c r="R184" s="21" t="str">
        <f>IF(A184="","",IF(COUNTIFS('MP내역(중립)'!A:A,A184,'MP내역(중립)'!H:H,"X")=0,"O","X"))</f>
        <v/>
      </c>
      <c r="S184" s="20"/>
    </row>
    <row r="185" spans="12:19">
      <c r="L185" s="21" t="str">
        <f t="shared" si="4"/>
        <v/>
      </c>
      <c r="M185" s="21" t="str">
        <f t="shared" si="5"/>
        <v/>
      </c>
      <c r="N185" s="21" t="str">
        <f>IF(A185="","",IFERROR(IF(J185&lt;VLOOKUP(A185,'포트변경내역(적극)'!A:J,10,0),"O","X"),""))</f>
        <v/>
      </c>
      <c r="O185" s="21" t="str">
        <f>IF(A185="","",COUNTIFS('MP내역(중립)'!$A:$A,A185)-COUNTIFS('MP내역(중립)'!$A:$A,A185,'MP내역(중립)'!$B:$B,"현금")-COUNTIFS('MP내역(중립)'!$A:$A,A185,'MP내역(중립)'!$B:$B,"예수금")-COUNTIFS('MP내역(중립)'!$A:$A,A185,'MP내역(중립)'!$B:$B,"예탁금")-COUNTIFS('MP내역(중립)'!$A:$A,A185,'MP내역(중립)'!$B:$B,"합계"))</f>
        <v/>
      </c>
      <c r="P185" s="21" t="str">
        <f>IF(A185="","",IF(COUNTIFS('MP내역(중립)'!A:A,A185,'MP내역(중립)'!G:G,"&gt;"&amp;$F$2,'MP내역(중립)'!D:D,"&lt;&gt;"&amp;$H$2,'MP내역(중립)'!D:D,"&lt;&gt;"&amp;$I$2,'MP내역(중립)'!B:B,"&lt;&gt;현금",'MP내역(중립)'!B:B,"&lt;&gt;합계")=0,"O","X"))</f>
        <v/>
      </c>
      <c r="Q185" s="21" t="str">
        <f>IF(A185="","",IF(AND(ABS(I185-SUMIFS('MP내역(중립)'!G:G,'MP내역(중립)'!A:A,A185,'MP내역(중립)'!F:F,"Y"))&lt;0.001,ABS(H185-SUMIFS('MP내역(중립)'!G:G,'MP내역(중립)'!A:A,A185,'MP내역(중립)'!B:B,"&lt;&gt;합계"))&lt;0.001),"O","X"))</f>
        <v/>
      </c>
      <c r="R185" s="21" t="str">
        <f>IF(A185="","",IF(COUNTIFS('MP내역(중립)'!A:A,A185,'MP내역(중립)'!H:H,"X")=0,"O","X"))</f>
        <v/>
      </c>
      <c r="S185" s="20"/>
    </row>
    <row r="186" spans="12:19">
      <c r="L186" s="21" t="str">
        <f t="shared" si="4"/>
        <v/>
      </c>
      <c r="M186" s="21" t="str">
        <f t="shared" si="5"/>
        <v/>
      </c>
      <c r="N186" s="21" t="str">
        <f>IF(A186="","",IFERROR(IF(J186&lt;VLOOKUP(A186,'포트변경내역(적극)'!A:J,10,0),"O","X"),""))</f>
        <v/>
      </c>
      <c r="O186" s="21" t="str">
        <f>IF(A186="","",COUNTIFS('MP내역(중립)'!$A:$A,A186)-COUNTIFS('MP내역(중립)'!$A:$A,A186,'MP내역(중립)'!$B:$B,"현금")-COUNTIFS('MP내역(중립)'!$A:$A,A186,'MP내역(중립)'!$B:$B,"예수금")-COUNTIFS('MP내역(중립)'!$A:$A,A186,'MP내역(중립)'!$B:$B,"예탁금")-COUNTIFS('MP내역(중립)'!$A:$A,A186,'MP내역(중립)'!$B:$B,"합계"))</f>
        <v/>
      </c>
      <c r="P186" s="21" t="str">
        <f>IF(A186="","",IF(COUNTIFS('MP내역(중립)'!A:A,A186,'MP내역(중립)'!G:G,"&gt;"&amp;$F$2,'MP내역(중립)'!D:D,"&lt;&gt;"&amp;$H$2,'MP내역(중립)'!D:D,"&lt;&gt;"&amp;$I$2,'MP내역(중립)'!B:B,"&lt;&gt;현금",'MP내역(중립)'!B:B,"&lt;&gt;합계")=0,"O","X"))</f>
        <v/>
      </c>
      <c r="Q186" s="21" t="str">
        <f>IF(A186="","",IF(AND(ABS(I186-SUMIFS('MP내역(중립)'!G:G,'MP내역(중립)'!A:A,A186,'MP내역(중립)'!F:F,"Y"))&lt;0.001,ABS(H186-SUMIFS('MP내역(중립)'!G:G,'MP내역(중립)'!A:A,A186,'MP내역(중립)'!B:B,"&lt;&gt;합계"))&lt;0.001),"O","X"))</f>
        <v/>
      </c>
      <c r="R186" s="21" t="str">
        <f>IF(A186="","",IF(COUNTIFS('MP내역(중립)'!A:A,A186,'MP내역(중립)'!H:H,"X")=0,"O","X"))</f>
        <v/>
      </c>
      <c r="S186" s="20"/>
    </row>
    <row r="187" spans="12:19">
      <c r="L187" s="21" t="str">
        <f t="shared" si="4"/>
        <v/>
      </c>
      <c r="M187" s="21" t="str">
        <f t="shared" si="5"/>
        <v/>
      </c>
      <c r="N187" s="21" t="str">
        <f>IF(A187="","",IFERROR(IF(J187&lt;VLOOKUP(A187,'포트변경내역(적극)'!A:J,10,0),"O","X"),""))</f>
        <v/>
      </c>
      <c r="O187" s="21" t="str">
        <f>IF(A187="","",COUNTIFS('MP내역(중립)'!$A:$A,A187)-COUNTIFS('MP내역(중립)'!$A:$A,A187,'MP내역(중립)'!$B:$B,"현금")-COUNTIFS('MP내역(중립)'!$A:$A,A187,'MP내역(중립)'!$B:$B,"예수금")-COUNTIFS('MP내역(중립)'!$A:$A,A187,'MP내역(중립)'!$B:$B,"예탁금")-COUNTIFS('MP내역(중립)'!$A:$A,A187,'MP내역(중립)'!$B:$B,"합계"))</f>
        <v/>
      </c>
      <c r="P187" s="21" t="str">
        <f>IF(A187="","",IF(COUNTIFS('MP내역(중립)'!A:A,A187,'MP내역(중립)'!G:G,"&gt;"&amp;$F$2,'MP내역(중립)'!D:D,"&lt;&gt;"&amp;$H$2,'MP내역(중립)'!D:D,"&lt;&gt;"&amp;$I$2,'MP내역(중립)'!B:B,"&lt;&gt;현금",'MP내역(중립)'!B:B,"&lt;&gt;합계")=0,"O","X"))</f>
        <v/>
      </c>
      <c r="Q187" s="21" t="str">
        <f>IF(A187="","",IF(AND(ABS(I187-SUMIFS('MP내역(중립)'!G:G,'MP내역(중립)'!A:A,A187,'MP내역(중립)'!F:F,"Y"))&lt;0.001,ABS(H187-SUMIFS('MP내역(중립)'!G:G,'MP내역(중립)'!A:A,A187,'MP내역(중립)'!B:B,"&lt;&gt;합계"))&lt;0.001),"O","X"))</f>
        <v/>
      </c>
      <c r="R187" s="21" t="str">
        <f>IF(A187="","",IF(COUNTIFS('MP내역(중립)'!A:A,A187,'MP내역(중립)'!H:H,"X")=0,"O","X"))</f>
        <v/>
      </c>
      <c r="S187" s="20"/>
    </row>
    <row r="188" spans="12:19">
      <c r="L188" s="21" t="str">
        <f t="shared" si="4"/>
        <v/>
      </c>
      <c r="M188" s="21" t="str">
        <f t="shared" si="5"/>
        <v/>
      </c>
      <c r="N188" s="21" t="str">
        <f>IF(A188="","",IFERROR(IF(J188&lt;VLOOKUP(A188,'포트변경내역(적극)'!A:J,10,0),"O","X"),""))</f>
        <v/>
      </c>
      <c r="O188" s="21" t="str">
        <f>IF(A188="","",COUNTIFS('MP내역(중립)'!$A:$A,A188)-COUNTIFS('MP내역(중립)'!$A:$A,A188,'MP내역(중립)'!$B:$B,"현금")-COUNTIFS('MP내역(중립)'!$A:$A,A188,'MP내역(중립)'!$B:$B,"예수금")-COUNTIFS('MP내역(중립)'!$A:$A,A188,'MP내역(중립)'!$B:$B,"예탁금")-COUNTIFS('MP내역(중립)'!$A:$A,A188,'MP내역(중립)'!$B:$B,"합계"))</f>
        <v/>
      </c>
      <c r="P188" s="21" t="str">
        <f>IF(A188="","",IF(COUNTIFS('MP내역(중립)'!A:A,A188,'MP내역(중립)'!G:G,"&gt;"&amp;$F$2,'MP내역(중립)'!D:D,"&lt;&gt;"&amp;$H$2,'MP내역(중립)'!D:D,"&lt;&gt;"&amp;$I$2,'MP내역(중립)'!B:B,"&lt;&gt;현금",'MP내역(중립)'!B:B,"&lt;&gt;합계")=0,"O","X"))</f>
        <v/>
      </c>
      <c r="Q188" s="21" t="str">
        <f>IF(A188="","",IF(AND(ABS(I188-SUMIFS('MP내역(중립)'!G:G,'MP내역(중립)'!A:A,A188,'MP내역(중립)'!F:F,"Y"))&lt;0.001,ABS(H188-SUMIFS('MP내역(중립)'!G:G,'MP내역(중립)'!A:A,A188,'MP내역(중립)'!B:B,"&lt;&gt;합계"))&lt;0.001),"O","X"))</f>
        <v/>
      </c>
      <c r="R188" s="21" t="str">
        <f>IF(A188="","",IF(COUNTIFS('MP내역(중립)'!A:A,A188,'MP내역(중립)'!H:H,"X")=0,"O","X"))</f>
        <v/>
      </c>
      <c r="S188" s="20"/>
    </row>
    <row r="189" spans="12:19">
      <c r="L189" s="21" t="str">
        <f t="shared" si="4"/>
        <v/>
      </c>
      <c r="M189" s="21" t="str">
        <f t="shared" si="5"/>
        <v/>
      </c>
      <c r="N189" s="21" t="str">
        <f>IF(A189="","",IFERROR(IF(J189&lt;VLOOKUP(A189,'포트변경내역(적극)'!A:J,10,0),"O","X"),""))</f>
        <v/>
      </c>
      <c r="O189" s="21" t="str">
        <f>IF(A189="","",COUNTIFS('MP내역(중립)'!$A:$A,A189)-COUNTIFS('MP내역(중립)'!$A:$A,A189,'MP내역(중립)'!$B:$B,"현금")-COUNTIFS('MP내역(중립)'!$A:$A,A189,'MP내역(중립)'!$B:$B,"예수금")-COUNTIFS('MP내역(중립)'!$A:$A,A189,'MP내역(중립)'!$B:$B,"예탁금")-COUNTIFS('MP내역(중립)'!$A:$A,A189,'MP내역(중립)'!$B:$B,"합계"))</f>
        <v/>
      </c>
      <c r="P189" s="21" t="str">
        <f>IF(A189="","",IF(COUNTIFS('MP내역(중립)'!A:A,A189,'MP내역(중립)'!G:G,"&gt;"&amp;$F$2,'MP내역(중립)'!D:D,"&lt;&gt;"&amp;$H$2,'MP내역(중립)'!D:D,"&lt;&gt;"&amp;$I$2,'MP내역(중립)'!B:B,"&lt;&gt;현금",'MP내역(중립)'!B:B,"&lt;&gt;합계")=0,"O","X"))</f>
        <v/>
      </c>
      <c r="Q189" s="21" t="str">
        <f>IF(A189="","",IF(AND(ABS(I189-SUMIFS('MP내역(중립)'!G:G,'MP내역(중립)'!A:A,A189,'MP내역(중립)'!F:F,"Y"))&lt;0.001,ABS(H189-SUMIFS('MP내역(중립)'!G:G,'MP내역(중립)'!A:A,A189,'MP내역(중립)'!B:B,"&lt;&gt;합계"))&lt;0.001),"O","X"))</f>
        <v/>
      </c>
      <c r="R189" s="21" t="str">
        <f>IF(A189="","",IF(COUNTIFS('MP내역(중립)'!A:A,A189,'MP내역(중립)'!H:H,"X")=0,"O","X"))</f>
        <v/>
      </c>
      <c r="S189" s="20"/>
    </row>
    <row r="190" spans="12:19">
      <c r="L190" s="21" t="str">
        <f t="shared" si="4"/>
        <v/>
      </c>
      <c r="M190" s="21" t="str">
        <f t="shared" si="5"/>
        <v/>
      </c>
      <c r="N190" s="21" t="str">
        <f>IF(A190="","",IFERROR(IF(J190&lt;VLOOKUP(A190,'포트변경내역(적극)'!A:J,10,0),"O","X"),""))</f>
        <v/>
      </c>
      <c r="O190" s="21" t="str">
        <f>IF(A190="","",COUNTIFS('MP내역(중립)'!$A:$A,A190)-COUNTIFS('MP내역(중립)'!$A:$A,A190,'MP내역(중립)'!$B:$B,"현금")-COUNTIFS('MP내역(중립)'!$A:$A,A190,'MP내역(중립)'!$B:$B,"예수금")-COUNTIFS('MP내역(중립)'!$A:$A,A190,'MP내역(중립)'!$B:$B,"예탁금")-COUNTIFS('MP내역(중립)'!$A:$A,A190,'MP내역(중립)'!$B:$B,"합계"))</f>
        <v/>
      </c>
      <c r="P190" s="21" t="str">
        <f>IF(A190="","",IF(COUNTIFS('MP내역(중립)'!A:A,A190,'MP내역(중립)'!G:G,"&gt;"&amp;$F$2,'MP내역(중립)'!D:D,"&lt;&gt;"&amp;$H$2,'MP내역(중립)'!D:D,"&lt;&gt;"&amp;$I$2,'MP내역(중립)'!B:B,"&lt;&gt;현금",'MP내역(중립)'!B:B,"&lt;&gt;합계")=0,"O","X"))</f>
        <v/>
      </c>
      <c r="Q190" s="21" t="str">
        <f>IF(A190="","",IF(AND(ABS(I190-SUMIFS('MP내역(중립)'!G:G,'MP내역(중립)'!A:A,A190,'MP내역(중립)'!F:F,"Y"))&lt;0.001,ABS(H190-SUMIFS('MP내역(중립)'!G:G,'MP내역(중립)'!A:A,A190,'MP내역(중립)'!B:B,"&lt;&gt;합계"))&lt;0.001),"O","X"))</f>
        <v/>
      </c>
      <c r="R190" s="21" t="str">
        <f>IF(A190="","",IF(COUNTIFS('MP내역(중립)'!A:A,A190,'MP내역(중립)'!H:H,"X")=0,"O","X"))</f>
        <v/>
      </c>
      <c r="S190" s="20"/>
    </row>
    <row r="191" spans="12:19">
      <c r="L191" s="21" t="str">
        <f t="shared" si="4"/>
        <v/>
      </c>
      <c r="M191" s="21" t="str">
        <f t="shared" si="5"/>
        <v/>
      </c>
      <c r="N191" s="21" t="str">
        <f>IF(A191="","",IFERROR(IF(J191&lt;VLOOKUP(A191,'포트변경내역(적극)'!A:J,10,0),"O","X"),""))</f>
        <v/>
      </c>
      <c r="O191" s="21" t="str">
        <f>IF(A191="","",COUNTIFS('MP내역(중립)'!$A:$A,A191)-COUNTIFS('MP내역(중립)'!$A:$A,A191,'MP내역(중립)'!$B:$B,"현금")-COUNTIFS('MP내역(중립)'!$A:$A,A191,'MP내역(중립)'!$B:$B,"예수금")-COUNTIFS('MP내역(중립)'!$A:$A,A191,'MP내역(중립)'!$B:$B,"예탁금")-COUNTIFS('MP내역(중립)'!$A:$A,A191,'MP내역(중립)'!$B:$B,"합계"))</f>
        <v/>
      </c>
      <c r="P191" s="21" t="str">
        <f>IF(A191="","",IF(COUNTIFS('MP내역(중립)'!A:A,A191,'MP내역(중립)'!G:G,"&gt;"&amp;$F$2,'MP내역(중립)'!D:D,"&lt;&gt;"&amp;$H$2,'MP내역(중립)'!D:D,"&lt;&gt;"&amp;$I$2,'MP내역(중립)'!B:B,"&lt;&gt;현금",'MP내역(중립)'!B:B,"&lt;&gt;합계")=0,"O","X"))</f>
        <v/>
      </c>
      <c r="Q191" s="21" t="str">
        <f>IF(A191="","",IF(AND(ABS(I191-SUMIFS('MP내역(중립)'!G:G,'MP내역(중립)'!A:A,A191,'MP내역(중립)'!F:F,"Y"))&lt;0.001,ABS(H191-SUMIFS('MP내역(중립)'!G:G,'MP내역(중립)'!A:A,A191,'MP내역(중립)'!B:B,"&lt;&gt;합계"))&lt;0.001),"O","X"))</f>
        <v/>
      </c>
      <c r="R191" s="21" t="str">
        <f>IF(A191="","",IF(COUNTIFS('MP내역(중립)'!A:A,A191,'MP내역(중립)'!H:H,"X")=0,"O","X"))</f>
        <v/>
      </c>
      <c r="S191" s="20"/>
    </row>
    <row r="192" spans="12:19">
      <c r="L192" s="21" t="str">
        <f t="shared" si="4"/>
        <v/>
      </c>
      <c r="M192" s="21" t="str">
        <f t="shared" si="5"/>
        <v/>
      </c>
      <c r="N192" s="21" t="str">
        <f>IF(A192="","",IFERROR(IF(J192&lt;VLOOKUP(A192,'포트변경내역(적극)'!A:J,10,0),"O","X"),""))</f>
        <v/>
      </c>
      <c r="O192" s="21" t="str">
        <f>IF(A192="","",COUNTIFS('MP내역(중립)'!$A:$A,A192)-COUNTIFS('MP내역(중립)'!$A:$A,A192,'MP내역(중립)'!$B:$B,"현금")-COUNTIFS('MP내역(중립)'!$A:$A,A192,'MP내역(중립)'!$B:$B,"예수금")-COUNTIFS('MP내역(중립)'!$A:$A,A192,'MP내역(중립)'!$B:$B,"예탁금")-COUNTIFS('MP내역(중립)'!$A:$A,A192,'MP내역(중립)'!$B:$B,"합계"))</f>
        <v/>
      </c>
      <c r="P192" s="21" t="str">
        <f>IF(A192="","",IF(COUNTIFS('MP내역(중립)'!A:A,A192,'MP내역(중립)'!G:G,"&gt;"&amp;$F$2,'MP내역(중립)'!D:D,"&lt;&gt;"&amp;$H$2,'MP내역(중립)'!D:D,"&lt;&gt;"&amp;$I$2,'MP내역(중립)'!B:B,"&lt;&gt;현금",'MP내역(중립)'!B:B,"&lt;&gt;합계")=0,"O","X"))</f>
        <v/>
      </c>
      <c r="Q192" s="21" t="str">
        <f>IF(A192="","",IF(AND(ABS(I192-SUMIFS('MP내역(중립)'!G:G,'MP내역(중립)'!A:A,A192,'MP내역(중립)'!F:F,"Y"))&lt;0.001,ABS(H192-SUMIFS('MP내역(중립)'!G:G,'MP내역(중립)'!A:A,A192,'MP내역(중립)'!B:B,"&lt;&gt;합계"))&lt;0.001),"O","X"))</f>
        <v/>
      </c>
      <c r="R192" s="21" t="str">
        <f>IF(A192="","",IF(COUNTIFS('MP내역(중립)'!A:A,A192,'MP내역(중립)'!H:H,"X")=0,"O","X"))</f>
        <v/>
      </c>
      <c r="S192" s="20"/>
    </row>
    <row r="193" spans="12:19">
      <c r="L193" s="21" t="str">
        <f t="shared" si="4"/>
        <v/>
      </c>
      <c r="M193" s="21" t="str">
        <f t="shared" si="5"/>
        <v/>
      </c>
      <c r="N193" s="21" t="str">
        <f>IF(A193="","",IFERROR(IF(J193&lt;VLOOKUP(A193,'포트변경내역(적극)'!A:J,10,0),"O","X"),""))</f>
        <v/>
      </c>
      <c r="O193" s="21" t="str">
        <f>IF(A193="","",COUNTIFS('MP내역(중립)'!$A:$A,A193)-COUNTIFS('MP내역(중립)'!$A:$A,A193,'MP내역(중립)'!$B:$B,"현금")-COUNTIFS('MP내역(중립)'!$A:$A,A193,'MP내역(중립)'!$B:$B,"예수금")-COUNTIFS('MP내역(중립)'!$A:$A,A193,'MP내역(중립)'!$B:$B,"예탁금")-COUNTIFS('MP내역(중립)'!$A:$A,A193,'MP내역(중립)'!$B:$B,"합계"))</f>
        <v/>
      </c>
      <c r="P193" s="21" t="str">
        <f>IF(A193="","",IF(COUNTIFS('MP내역(중립)'!A:A,A193,'MP내역(중립)'!G:G,"&gt;"&amp;$F$2,'MP내역(중립)'!D:D,"&lt;&gt;"&amp;$H$2,'MP내역(중립)'!D:D,"&lt;&gt;"&amp;$I$2,'MP내역(중립)'!B:B,"&lt;&gt;현금",'MP내역(중립)'!B:B,"&lt;&gt;합계")=0,"O","X"))</f>
        <v/>
      </c>
      <c r="Q193" s="21" t="str">
        <f>IF(A193="","",IF(AND(ABS(I193-SUMIFS('MP내역(중립)'!G:G,'MP내역(중립)'!A:A,A193,'MP내역(중립)'!F:F,"Y"))&lt;0.001,ABS(H193-SUMIFS('MP내역(중립)'!G:G,'MP내역(중립)'!A:A,A193,'MP내역(중립)'!B:B,"&lt;&gt;합계"))&lt;0.001),"O","X"))</f>
        <v/>
      </c>
      <c r="R193" s="21" t="str">
        <f>IF(A193="","",IF(COUNTIFS('MP내역(중립)'!A:A,A193,'MP내역(중립)'!H:H,"X")=0,"O","X"))</f>
        <v/>
      </c>
      <c r="S193" s="20"/>
    </row>
    <row r="194" spans="12:19">
      <c r="L194" s="21" t="str">
        <f t="shared" si="4"/>
        <v/>
      </c>
      <c r="M194" s="21" t="str">
        <f t="shared" si="5"/>
        <v/>
      </c>
      <c r="N194" s="21" t="str">
        <f>IF(A194="","",IFERROR(IF(J194&lt;VLOOKUP(A194,'포트변경내역(적극)'!A:J,10,0),"O","X"),""))</f>
        <v/>
      </c>
      <c r="O194" s="21" t="str">
        <f>IF(A194="","",COUNTIFS('MP내역(중립)'!$A:$A,A194)-COUNTIFS('MP내역(중립)'!$A:$A,A194,'MP내역(중립)'!$B:$B,"현금")-COUNTIFS('MP내역(중립)'!$A:$A,A194,'MP내역(중립)'!$B:$B,"예수금")-COUNTIFS('MP내역(중립)'!$A:$A,A194,'MP내역(중립)'!$B:$B,"예탁금")-COUNTIFS('MP내역(중립)'!$A:$A,A194,'MP내역(중립)'!$B:$B,"합계"))</f>
        <v/>
      </c>
      <c r="P194" s="21" t="str">
        <f>IF(A194="","",IF(COUNTIFS('MP내역(중립)'!A:A,A194,'MP내역(중립)'!G:G,"&gt;"&amp;$F$2,'MP내역(중립)'!D:D,"&lt;&gt;"&amp;$H$2,'MP내역(중립)'!D:D,"&lt;&gt;"&amp;$I$2,'MP내역(중립)'!B:B,"&lt;&gt;현금",'MP내역(중립)'!B:B,"&lt;&gt;합계")=0,"O","X"))</f>
        <v/>
      </c>
      <c r="Q194" s="21" t="str">
        <f>IF(A194="","",IF(AND(ABS(I194-SUMIFS('MP내역(중립)'!G:G,'MP내역(중립)'!A:A,A194,'MP내역(중립)'!F:F,"Y"))&lt;0.001,ABS(H194-SUMIFS('MP내역(중립)'!G:G,'MP내역(중립)'!A:A,A194,'MP내역(중립)'!B:B,"&lt;&gt;합계"))&lt;0.001),"O","X"))</f>
        <v/>
      </c>
      <c r="R194" s="21" t="str">
        <f>IF(A194="","",IF(COUNTIFS('MP내역(중립)'!A:A,A194,'MP내역(중립)'!H:H,"X")=0,"O","X"))</f>
        <v/>
      </c>
      <c r="S194" s="20"/>
    </row>
    <row r="195" spans="12:19">
      <c r="L195" s="21" t="str">
        <f t="shared" si="4"/>
        <v/>
      </c>
      <c r="M195" s="21" t="str">
        <f t="shared" si="5"/>
        <v/>
      </c>
      <c r="N195" s="21" t="str">
        <f>IF(A195="","",IFERROR(IF(J195&lt;VLOOKUP(A195,'포트변경내역(적극)'!A:J,10,0),"O","X"),""))</f>
        <v/>
      </c>
      <c r="O195" s="21" t="str">
        <f>IF(A195="","",COUNTIFS('MP내역(중립)'!$A:$A,A195)-COUNTIFS('MP내역(중립)'!$A:$A,A195,'MP내역(중립)'!$B:$B,"현금")-COUNTIFS('MP내역(중립)'!$A:$A,A195,'MP내역(중립)'!$B:$B,"예수금")-COUNTIFS('MP내역(중립)'!$A:$A,A195,'MP내역(중립)'!$B:$B,"예탁금")-COUNTIFS('MP내역(중립)'!$A:$A,A195,'MP내역(중립)'!$B:$B,"합계"))</f>
        <v/>
      </c>
      <c r="P195" s="21" t="str">
        <f>IF(A195="","",IF(COUNTIFS('MP내역(중립)'!A:A,A195,'MP내역(중립)'!G:G,"&gt;"&amp;$F$2,'MP내역(중립)'!D:D,"&lt;&gt;"&amp;$H$2,'MP내역(중립)'!D:D,"&lt;&gt;"&amp;$I$2,'MP내역(중립)'!B:B,"&lt;&gt;현금",'MP내역(중립)'!B:B,"&lt;&gt;합계")=0,"O","X"))</f>
        <v/>
      </c>
      <c r="Q195" s="21" t="str">
        <f>IF(A195="","",IF(AND(ABS(I195-SUMIFS('MP내역(중립)'!G:G,'MP내역(중립)'!A:A,A195,'MP내역(중립)'!F:F,"Y"))&lt;0.001,ABS(H195-SUMIFS('MP내역(중립)'!G:G,'MP내역(중립)'!A:A,A195,'MP내역(중립)'!B:B,"&lt;&gt;합계"))&lt;0.001),"O","X"))</f>
        <v/>
      </c>
      <c r="R195" s="21" t="str">
        <f>IF(A195="","",IF(COUNTIFS('MP내역(중립)'!A:A,A195,'MP내역(중립)'!H:H,"X")=0,"O","X"))</f>
        <v/>
      </c>
      <c r="S195" s="20"/>
    </row>
    <row r="196" spans="12:19">
      <c r="L196" s="21" t="str">
        <f t="shared" si="4"/>
        <v/>
      </c>
      <c r="M196" s="21" t="str">
        <f t="shared" si="5"/>
        <v/>
      </c>
      <c r="N196" s="21" t="str">
        <f>IF(A196="","",IFERROR(IF(J196&lt;VLOOKUP(A196,'포트변경내역(적극)'!A:J,10,0),"O","X"),""))</f>
        <v/>
      </c>
      <c r="O196" s="21" t="str">
        <f>IF(A196="","",COUNTIFS('MP내역(중립)'!$A:$A,A196)-COUNTIFS('MP내역(중립)'!$A:$A,A196,'MP내역(중립)'!$B:$B,"현금")-COUNTIFS('MP내역(중립)'!$A:$A,A196,'MP내역(중립)'!$B:$B,"예수금")-COUNTIFS('MP내역(중립)'!$A:$A,A196,'MP내역(중립)'!$B:$B,"예탁금")-COUNTIFS('MP내역(중립)'!$A:$A,A196,'MP내역(중립)'!$B:$B,"합계"))</f>
        <v/>
      </c>
      <c r="P196" s="21" t="str">
        <f>IF(A196="","",IF(COUNTIFS('MP내역(중립)'!A:A,A196,'MP내역(중립)'!G:G,"&gt;"&amp;$F$2,'MP내역(중립)'!D:D,"&lt;&gt;"&amp;$H$2,'MP내역(중립)'!D:D,"&lt;&gt;"&amp;$I$2,'MP내역(중립)'!B:B,"&lt;&gt;현금",'MP내역(중립)'!B:B,"&lt;&gt;합계")=0,"O","X"))</f>
        <v/>
      </c>
      <c r="Q196" s="21" t="str">
        <f>IF(A196="","",IF(AND(ABS(I196-SUMIFS('MP내역(중립)'!G:G,'MP내역(중립)'!A:A,A196,'MP내역(중립)'!F:F,"Y"))&lt;0.001,ABS(H196-SUMIFS('MP내역(중립)'!G:G,'MP내역(중립)'!A:A,A196,'MP내역(중립)'!B:B,"&lt;&gt;합계"))&lt;0.001),"O","X"))</f>
        <v/>
      </c>
      <c r="R196" s="21" t="str">
        <f>IF(A196="","",IF(COUNTIFS('MP내역(중립)'!A:A,A196,'MP내역(중립)'!H:H,"X")=0,"O","X"))</f>
        <v/>
      </c>
      <c r="S196" s="20"/>
    </row>
    <row r="197" spans="12:19">
      <c r="L197" s="21" t="str">
        <f t="shared" si="4"/>
        <v/>
      </c>
      <c r="M197" s="21" t="str">
        <f t="shared" si="5"/>
        <v/>
      </c>
      <c r="N197" s="21" t="str">
        <f>IF(A197="","",IFERROR(IF(J197&lt;VLOOKUP(A197,'포트변경내역(적극)'!A:J,10,0),"O","X"),""))</f>
        <v/>
      </c>
      <c r="O197" s="21" t="str">
        <f>IF(A197="","",COUNTIFS('MP내역(중립)'!$A:$A,A197)-COUNTIFS('MP내역(중립)'!$A:$A,A197,'MP내역(중립)'!$B:$B,"현금")-COUNTIFS('MP내역(중립)'!$A:$A,A197,'MP내역(중립)'!$B:$B,"예수금")-COUNTIFS('MP내역(중립)'!$A:$A,A197,'MP내역(중립)'!$B:$B,"예탁금")-COUNTIFS('MP내역(중립)'!$A:$A,A197,'MP내역(중립)'!$B:$B,"합계"))</f>
        <v/>
      </c>
      <c r="P197" s="21" t="str">
        <f>IF(A197="","",IF(COUNTIFS('MP내역(중립)'!A:A,A197,'MP내역(중립)'!G:G,"&gt;"&amp;$F$2,'MP내역(중립)'!D:D,"&lt;&gt;"&amp;$H$2,'MP내역(중립)'!D:D,"&lt;&gt;"&amp;$I$2,'MP내역(중립)'!B:B,"&lt;&gt;현금",'MP내역(중립)'!B:B,"&lt;&gt;합계")=0,"O","X"))</f>
        <v/>
      </c>
      <c r="Q197" s="21" t="str">
        <f>IF(A197="","",IF(AND(ABS(I197-SUMIFS('MP내역(중립)'!G:G,'MP내역(중립)'!A:A,A197,'MP내역(중립)'!F:F,"Y"))&lt;0.001,ABS(H197-SUMIFS('MP내역(중립)'!G:G,'MP내역(중립)'!A:A,A197,'MP내역(중립)'!B:B,"&lt;&gt;합계"))&lt;0.001),"O","X"))</f>
        <v/>
      </c>
      <c r="R197" s="21" t="str">
        <f>IF(A197="","",IF(COUNTIFS('MP내역(중립)'!A:A,A197,'MP내역(중립)'!H:H,"X")=0,"O","X"))</f>
        <v/>
      </c>
      <c r="S197" s="20"/>
    </row>
    <row r="198" spans="12:19">
      <c r="L198" s="21" t="str">
        <f t="shared" si="4"/>
        <v/>
      </c>
      <c r="M198" s="21" t="str">
        <f t="shared" si="5"/>
        <v/>
      </c>
      <c r="N198" s="21" t="str">
        <f>IF(A198="","",IFERROR(IF(J198&lt;VLOOKUP(A198,'포트변경내역(적극)'!A:J,10,0),"O","X"),""))</f>
        <v/>
      </c>
      <c r="O198" s="21" t="str">
        <f>IF(A198="","",COUNTIFS('MP내역(중립)'!$A:$A,A198)-COUNTIFS('MP내역(중립)'!$A:$A,A198,'MP내역(중립)'!$B:$B,"현금")-COUNTIFS('MP내역(중립)'!$A:$A,A198,'MP내역(중립)'!$B:$B,"예수금")-COUNTIFS('MP내역(중립)'!$A:$A,A198,'MP내역(중립)'!$B:$B,"예탁금")-COUNTIFS('MP내역(중립)'!$A:$A,A198,'MP내역(중립)'!$B:$B,"합계"))</f>
        <v/>
      </c>
      <c r="P198" s="21" t="str">
        <f>IF(A198="","",IF(COUNTIFS('MP내역(중립)'!A:A,A198,'MP내역(중립)'!G:G,"&gt;"&amp;$F$2,'MP내역(중립)'!D:D,"&lt;&gt;"&amp;$H$2,'MP내역(중립)'!D:D,"&lt;&gt;"&amp;$I$2,'MP내역(중립)'!B:B,"&lt;&gt;현금",'MP내역(중립)'!B:B,"&lt;&gt;합계")=0,"O","X"))</f>
        <v/>
      </c>
      <c r="Q198" s="21" t="str">
        <f>IF(A198="","",IF(AND(ABS(I198-SUMIFS('MP내역(중립)'!G:G,'MP내역(중립)'!A:A,A198,'MP내역(중립)'!F:F,"Y"))&lt;0.001,ABS(H198-SUMIFS('MP내역(중립)'!G:G,'MP내역(중립)'!A:A,A198,'MP내역(중립)'!B:B,"&lt;&gt;합계"))&lt;0.001),"O","X"))</f>
        <v/>
      </c>
      <c r="R198" s="21" t="str">
        <f>IF(A198="","",IF(COUNTIFS('MP내역(중립)'!A:A,A198,'MP내역(중립)'!H:H,"X")=0,"O","X"))</f>
        <v/>
      </c>
      <c r="S198" s="20"/>
    </row>
    <row r="199" spans="12:19">
      <c r="L199" s="21" t="str">
        <f t="shared" ref="L199:L262" si="6">IF(I199="","",IF($C$2&gt;=I199,"O","X"))</f>
        <v/>
      </c>
      <c r="M199" s="21" t="str">
        <f t="shared" ref="M199:M262" si="7">IF(J199="","",IF(AND($D$2&lt;=J199,J199&lt;=$E$2),"O","X"))</f>
        <v/>
      </c>
      <c r="N199" s="21" t="str">
        <f>IF(A199="","",IFERROR(IF(J199&lt;VLOOKUP(A199,'포트변경내역(적극)'!A:J,10,0),"O","X"),""))</f>
        <v/>
      </c>
      <c r="O199" s="21" t="str">
        <f>IF(A199="","",COUNTIFS('MP내역(중립)'!$A:$A,A199)-COUNTIFS('MP내역(중립)'!$A:$A,A199,'MP내역(중립)'!$B:$B,"현금")-COUNTIFS('MP내역(중립)'!$A:$A,A199,'MP내역(중립)'!$B:$B,"예수금")-COUNTIFS('MP내역(중립)'!$A:$A,A199,'MP내역(중립)'!$B:$B,"예탁금")-COUNTIFS('MP내역(중립)'!$A:$A,A199,'MP내역(중립)'!$B:$B,"합계"))</f>
        <v/>
      </c>
      <c r="P199" s="21" t="str">
        <f>IF(A199="","",IF(COUNTIFS('MP내역(중립)'!A:A,A199,'MP내역(중립)'!G:G,"&gt;"&amp;$F$2,'MP내역(중립)'!D:D,"&lt;&gt;"&amp;$H$2,'MP내역(중립)'!D:D,"&lt;&gt;"&amp;$I$2,'MP내역(중립)'!B:B,"&lt;&gt;현금",'MP내역(중립)'!B:B,"&lt;&gt;합계")=0,"O","X"))</f>
        <v/>
      </c>
      <c r="Q199" s="21" t="str">
        <f>IF(A199="","",IF(AND(ABS(I199-SUMIFS('MP내역(중립)'!G:G,'MP내역(중립)'!A:A,A199,'MP내역(중립)'!F:F,"Y"))&lt;0.001,ABS(H199-SUMIFS('MP내역(중립)'!G:G,'MP내역(중립)'!A:A,A199,'MP내역(중립)'!B:B,"&lt;&gt;합계"))&lt;0.001),"O","X"))</f>
        <v/>
      </c>
      <c r="R199" s="21" t="str">
        <f>IF(A199="","",IF(COUNTIFS('MP내역(중립)'!A:A,A199,'MP내역(중립)'!H:H,"X")=0,"O","X"))</f>
        <v/>
      </c>
      <c r="S199" s="20"/>
    </row>
    <row r="200" spans="12:19">
      <c r="L200" s="21" t="str">
        <f t="shared" si="6"/>
        <v/>
      </c>
      <c r="M200" s="21" t="str">
        <f t="shared" si="7"/>
        <v/>
      </c>
      <c r="N200" s="21" t="str">
        <f>IF(A200="","",IFERROR(IF(J200&lt;VLOOKUP(A200,'포트변경내역(적극)'!A:J,10,0),"O","X"),""))</f>
        <v/>
      </c>
      <c r="O200" s="21" t="str">
        <f>IF(A200="","",COUNTIFS('MP내역(중립)'!$A:$A,A200)-COUNTIFS('MP내역(중립)'!$A:$A,A200,'MP내역(중립)'!$B:$B,"현금")-COUNTIFS('MP내역(중립)'!$A:$A,A200,'MP내역(중립)'!$B:$B,"예수금")-COUNTIFS('MP내역(중립)'!$A:$A,A200,'MP내역(중립)'!$B:$B,"예탁금")-COUNTIFS('MP내역(중립)'!$A:$A,A200,'MP내역(중립)'!$B:$B,"합계"))</f>
        <v/>
      </c>
      <c r="P200" s="21" t="str">
        <f>IF(A200="","",IF(COUNTIFS('MP내역(중립)'!A:A,A200,'MP내역(중립)'!G:G,"&gt;"&amp;$F$2,'MP내역(중립)'!D:D,"&lt;&gt;"&amp;$H$2,'MP내역(중립)'!D:D,"&lt;&gt;"&amp;$I$2,'MP내역(중립)'!B:B,"&lt;&gt;현금",'MP내역(중립)'!B:B,"&lt;&gt;합계")=0,"O","X"))</f>
        <v/>
      </c>
      <c r="Q200" s="21" t="str">
        <f>IF(A200="","",IF(AND(ABS(I200-SUMIFS('MP내역(중립)'!G:G,'MP내역(중립)'!A:A,A200,'MP내역(중립)'!F:F,"Y"))&lt;0.001,ABS(H200-SUMIFS('MP내역(중립)'!G:G,'MP내역(중립)'!A:A,A200,'MP내역(중립)'!B:B,"&lt;&gt;합계"))&lt;0.001),"O","X"))</f>
        <v/>
      </c>
      <c r="R200" s="21" t="str">
        <f>IF(A200="","",IF(COUNTIFS('MP내역(중립)'!A:A,A200,'MP내역(중립)'!H:H,"X")=0,"O","X"))</f>
        <v/>
      </c>
      <c r="S200" s="20"/>
    </row>
    <row r="201" spans="12:19">
      <c r="L201" s="21" t="str">
        <f t="shared" si="6"/>
        <v/>
      </c>
      <c r="M201" s="21" t="str">
        <f t="shared" si="7"/>
        <v/>
      </c>
      <c r="N201" s="21" t="str">
        <f>IF(A201="","",IFERROR(IF(J201&lt;VLOOKUP(A201,'포트변경내역(적극)'!A:J,10,0),"O","X"),""))</f>
        <v/>
      </c>
      <c r="O201" s="21" t="str">
        <f>IF(A201="","",COUNTIFS('MP내역(중립)'!$A:$A,A201)-COUNTIFS('MP내역(중립)'!$A:$A,A201,'MP내역(중립)'!$B:$B,"현금")-COUNTIFS('MP내역(중립)'!$A:$A,A201,'MP내역(중립)'!$B:$B,"예수금")-COUNTIFS('MP내역(중립)'!$A:$A,A201,'MP내역(중립)'!$B:$B,"예탁금")-COUNTIFS('MP내역(중립)'!$A:$A,A201,'MP내역(중립)'!$B:$B,"합계"))</f>
        <v/>
      </c>
      <c r="P201" s="21" t="str">
        <f>IF(A201="","",IF(COUNTIFS('MP내역(중립)'!A:A,A201,'MP내역(중립)'!G:G,"&gt;"&amp;$F$2,'MP내역(중립)'!D:D,"&lt;&gt;"&amp;$H$2,'MP내역(중립)'!D:D,"&lt;&gt;"&amp;$I$2,'MP내역(중립)'!B:B,"&lt;&gt;현금",'MP내역(중립)'!B:B,"&lt;&gt;합계")=0,"O","X"))</f>
        <v/>
      </c>
      <c r="Q201" s="21" t="str">
        <f>IF(A201="","",IF(AND(ABS(I201-SUMIFS('MP내역(중립)'!G:G,'MP내역(중립)'!A:A,A201,'MP내역(중립)'!F:F,"Y"))&lt;0.001,ABS(H201-SUMIFS('MP내역(중립)'!G:G,'MP내역(중립)'!A:A,A201,'MP내역(중립)'!B:B,"&lt;&gt;합계"))&lt;0.001),"O","X"))</f>
        <v/>
      </c>
      <c r="R201" s="21" t="str">
        <f>IF(A201="","",IF(COUNTIFS('MP내역(중립)'!A:A,A201,'MP내역(중립)'!H:H,"X")=0,"O","X"))</f>
        <v/>
      </c>
      <c r="S201" s="20"/>
    </row>
    <row r="202" spans="12:19">
      <c r="L202" s="21" t="str">
        <f t="shared" si="6"/>
        <v/>
      </c>
      <c r="M202" s="21" t="str">
        <f t="shared" si="7"/>
        <v/>
      </c>
      <c r="N202" s="21" t="str">
        <f>IF(A202="","",IFERROR(IF(J202&lt;VLOOKUP(A202,'포트변경내역(적극)'!A:J,10,0),"O","X"),""))</f>
        <v/>
      </c>
      <c r="O202" s="21" t="str">
        <f>IF(A202="","",COUNTIFS('MP내역(중립)'!$A:$A,A202)-COUNTIFS('MP내역(중립)'!$A:$A,A202,'MP내역(중립)'!$B:$B,"현금")-COUNTIFS('MP내역(중립)'!$A:$A,A202,'MP내역(중립)'!$B:$B,"예수금")-COUNTIFS('MP내역(중립)'!$A:$A,A202,'MP내역(중립)'!$B:$B,"예탁금")-COUNTIFS('MP내역(중립)'!$A:$A,A202,'MP내역(중립)'!$B:$B,"합계"))</f>
        <v/>
      </c>
      <c r="P202" s="21" t="str">
        <f>IF(A202="","",IF(COUNTIFS('MP내역(중립)'!A:A,A202,'MP내역(중립)'!G:G,"&gt;"&amp;$F$2,'MP내역(중립)'!D:D,"&lt;&gt;"&amp;$H$2,'MP내역(중립)'!D:D,"&lt;&gt;"&amp;$I$2,'MP내역(중립)'!B:B,"&lt;&gt;현금",'MP내역(중립)'!B:B,"&lt;&gt;합계")=0,"O","X"))</f>
        <v/>
      </c>
      <c r="Q202" s="21" t="str">
        <f>IF(A202="","",IF(AND(ABS(I202-SUMIFS('MP내역(중립)'!G:G,'MP내역(중립)'!A:A,A202,'MP내역(중립)'!F:F,"Y"))&lt;0.001,ABS(H202-SUMIFS('MP내역(중립)'!G:G,'MP내역(중립)'!A:A,A202,'MP내역(중립)'!B:B,"&lt;&gt;합계"))&lt;0.001),"O","X"))</f>
        <v/>
      </c>
      <c r="R202" s="21" t="str">
        <f>IF(A202="","",IF(COUNTIFS('MP내역(중립)'!A:A,A202,'MP내역(중립)'!H:H,"X")=0,"O","X"))</f>
        <v/>
      </c>
      <c r="S202" s="20"/>
    </row>
    <row r="203" spans="12:19">
      <c r="L203" s="21" t="str">
        <f t="shared" si="6"/>
        <v/>
      </c>
      <c r="M203" s="21" t="str">
        <f t="shared" si="7"/>
        <v/>
      </c>
      <c r="N203" s="21" t="str">
        <f>IF(A203="","",IFERROR(IF(J203&lt;VLOOKUP(A203,'포트변경내역(적극)'!A:J,10,0),"O","X"),""))</f>
        <v/>
      </c>
      <c r="O203" s="21" t="str">
        <f>IF(A203="","",COUNTIFS('MP내역(중립)'!$A:$A,A203)-COUNTIFS('MP내역(중립)'!$A:$A,A203,'MP내역(중립)'!$B:$B,"현금")-COUNTIFS('MP내역(중립)'!$A:$A,A203,'MP내역(중립)'!$B:$B,"예수금")-COUNTIFS('MP내역(중립)'!$A:$A,A203,'MP내역(중립)'!$B:$B,"예탁금")-COUNTIFS('MP내역(중립)'!$A:$A,A203,'MP내역(중립)'!$B:$B,"합계"))</f>
        <v/>
      </c>
      <c r="P203" s="21" t="str">
        <f>IF(A203="","",IF(COUNTIFS('MP내역(중립)'!A:A,A203,'MP내역(중립)'!G:G,"&gt;"&amp;$F$2,'MP내역(중립)'!D:D,"&lt;&gt;"&amp;$H$2,'MP내역(중립)'!D:D,"&lt;&gt;"&amp;$I$2,'MP내역(중립)'!B:B,"&lt;&gt;현금",'MP내역(중립)'!B:B,"&lt;&gt;합계")=0,"O","X"))</f>
        <v/>
      </c>
      <c r="Q203" s="21" t="str">
        <f>IF(A203="","",IF(AND(ABS(I203-SUMIFS('MP내역(중립)'!G:G,'MP내역(중립)'!A:A,A203,'MP내역(중립)'!F:F,"Y"))&lt;0.001,ABS(H203-SUMIFS('MP내역(중립)'!G:G,'MP내역(중립)'!A:A,A203,'MP내역(중립)'!B:B,"&lt;&gt;합계"))&lt;0.001),"O","X"))</f>
        <v/>
      </c>
      <c r="R203" s="21" t="str">
        <f>IF(A203="","",IF(COUNTIFS('MP내역(중립)'!A:A,A203,'MP내역(중립)'!H:H,"X")=0,"O","X"))</f>
        <v/>
      </c>
      <c r="S203" s="20"/>
    </row>
    <row r="204" spans="12:19">
      <c r="L204" s="21" t="str">
        <f t="shared" si="6"/>
        <v/>
      </c>
      <c r="M204" s="21" t="str">
        <f t="shared" si="7"/>
        <v/>
      </c>
      <c r="N204" s="21" t="str">
        <f>IF(A204="","",IFERROR(IF(J204&lt;VLOOKUP(A204,'포트변경내역(적극)'!A:J,10,0),"O","X"),""))</f>
        <v/>
      </c>
      <c r="O204" s="21" t="str">
        <f>IF(A204="","",COUNTIFS('MP내역(중립)'!$A:$A,A204)-COUNTIFS('MP내역(중립)'!$A:$A,A204,'MP내역(중립)'!$B:$B,"현금")-COUNTIFS('MP내역(중립)'!$A:$A,A204,'MP내역(중립)'!$B:$B,"예수금")-COUNTIFS('MP내역(중립)'!$A:$A,A204,'MP내역(중립)'!$B:$B,"예탁금")-COUNTIFS('MP내역(중립)'!$A:$A,A204,'MP내역(중립)'!$B:$B,"합계"))</f>
        <v/>
      </c>
      <c r="P204" s="21" t="str">
        <f>IF(A204="","",IF(COUNTIFS('MP내역(중립)'!A:A,A204,'MP내역(중립)'!G:G,"&gt;"&amp;$F$2,'MP내역(중립)'!D:D,"&lt;&gt;"&amp;$H$2,'MP내역(중립)'!D:D,"&lt;&gt;"&amp;$I$2,'MP내역(중립)'!B:B,"&lt;&gt;현금",'MP내역(중립)'!B:B,"&lt;&gt;합계")=0,"O","X"))</f>
        <v/>
      </c>
      <c r="Q204" s="21" t="str">
        <f>IF(A204="","",IF(AND(ABS(I204-SUMIFS('MP내역(중립)'!G:G,'MP내역(중립)'!A:A,A204,'MP내역(중립)'!F:F,"Y"))&lt;0.001,ABS(H204-SUMIFS('MP내역(중립)'!G:G,'MP내역(중립)'!A:A,A204,'MP내역(중립)'!B:B,"&lt;&gt;합계"))&lt;0.001),"O","X"))</f>
        <v/>
      </c>
      <c r="R204" s="21" t="str">
        <f>IF(A204="","",IF(COUNTIFS('MP내역(중립)'!A:A,A204,'MP내역(중립)'!H:H,"X")=0,"O","X"))</f>
        <v/>
      </c>
      <c r="S204" s="20"/>
    </row>
    <row r="205" spans="12:19">
      <c r="L205" s="21" t="str">
        <f t="shared" si="6"/>
        <v/>
      </c>
      <c r="M205" s="21" t="str">
        <f t="shared" si="7"/>
        <v/>
      </c>
      <c r="N205" s="21" t="str">
        <f>IF(A205="","",IFERROR(IF(J205&lt;VLOOKUP(A205,'포트변경내역(적극)'!A:J,10,0),"O","X"),""))</f>
        <v/>
      </c>
      <c r="O205" s="21" t="str">
        <f>IF(A205="","",COUNTIFS('MP내역(중립)'!$A:$A,A205)-COUNTIFS('MP내역(중립)'!$A:$A,A205,'MP내역(중립)'!$B:$B,"현금")-COUNTIFS('MP내역(중립)'!$A:$A,A205,'MP내역(중립)'!$B:$B,"예수금")-COUNTIFS('MP내역(중립)'!$A:$A,A205,'MP내역(중립)'!$B:$B,"예탁금")-COUNTIFS('MP내역(중립)'!$A:$A,A205,'MP내역(중립)'!$B:$B,"합계"))</f>
        <v/>
      </c>
      <c r="P205" s="21" t="str">
        <f>IF(A205="","",IF(COUNTIFS('MP내역(중립)'!A:A,A205,'MP내역(중립)'!G:G,"&gt;"&amp;$F$2,'MP내역(중립)'!D:D,"&lt;&gt;"&amp;$H$2,'MP내역(중립)'!D:D,"&lt;&gt;"&amp;$I$2,'MP내역(중립)'!B:B,"&lt;&gt;현금",'MP내역(중립)'!B:B,"&lt;&gt;합계")=0,"O","X"))</f>
        <v/>
      </c>
      <c r="Q205" s="21" t="str">
        <f>IF(A205="","",IF(AND(ABS(I205-SUMIFS('MP내역(중립)'!G:G,'MP내역(중립)'!A:A,A205,'MP내역(중립)'!F:F,"Y"))&lt;0.001,ABS(H205-SUMIFS('MP내역(중립)'!G:G,'MP내역(중립)'!A:A,A205,'MP내역(중립)'!B:B,"&lt;&gt;합계"))&lt;0.001),"O","X"))</f>
        <v/>
      </c>
      <c r="R205" s="21" t="str">
        <f>IF(A205="","",IF(COUNTIFS('MP내역(중립)'!A:A,A205,'MP내역(중립)'!H:H,"X")=0,"O","X"))</f>
        <v/>
      </c>
      <c r="S205" s="20"/>
    </row>
    <row r="206" spans="12:19">
      <c r="L206" s="21" t="str">
        <f t="shared" si="6"/>
        <v/>
      </c>
      <c r="M206" s="21" t="str">
        <f t="shared" si="7"/>
        <v/>
      </c>
      <c r="N206" s="21" t="str">
        <f>IF(A206="","",IFERROR(IF(J206&lt;VLOOKUP(A206,'포트변경내역(적극)'!A:J,10,0),"O","X"),""))</f>
        <v/>
      </c>
      <c r="O206" s="21" t="str">
        <f>IF(A206="","",COUNTIFS('MP내역(중립)'!$A:$A,A206)-COUNTIFS('MP내역(중립)'!$A:$A,A206,'MP내역(중립)'!$B:$B,"현금")-COUNTIFS('MP내역(중립)'!$A:$A,A206,'MP내역(중립)'!$B:$B,"예수금")-COUNTIFS('MP내역(중립)'!$A:$A,A206,'MP내역(중립)'!$B:$B,"예탁금")-COUNTIFS('MP내역(중립)'!$A:$A,A206,'MP내역(중립)'!$B:$B,"합계"))</f>
        <v/>
      </c>
      <c r="P206" s="21" t="str">
        <f>IF(A206="","",IF(COUNTIFS('MP내역(중립)'!A:A,A206,'MP내역(중립)'!G:G,"&gt;"&amp;$F$2,'MP내역(중립)'!D:D,"&lt;&gt;"&amp;$H$2,'MP내역(중립)'!D:D,"&lt;&gt;"&amp;$I$2,'MP내역(중립)'!B:B,"&lt;&gt;현금",'MP내역(중립)'!B:B,"&lt;&gt;합계")=0,"O","X"))</f>
        <v/>
      </c>
      <c r="Q206" s="21" t="str">
        <f>IF(A206="","",IF(AND(ABS(I206-SUMIFS('MP내역(중립)'!G:G,'MP내역(중립)'!A:A,A206,'MP내역(중립)'!F:F,"Y"))&lt;0.001,ABS(H206-SUMIFS('MP내역(중립)'!G:G,'MP내역(중립)'!A:A,A206,'MP내역(중립)'!B:B,"&lt;&gt;합계"))&lt;0.001),"O","X"))</f>
        <v/>
      </c>
      <c r="R206" s="21" t="str">
        <f>IF(A206="","",IF(COUNTIFS('MP내역(중립)'!A:A,A206,'MP내역(중립)'!H:H,"X")=0,"O","X"))</f>
        <v/>
      </c>
      <c r="S206" s="20"/>
    </row>
    <row r="207" spans="12:19">
      <c r="L207" s="21" t="str">
        <f t="shared" si="6"/>
        <v/>
      </c>
      <c r="M207" s="21" t="str">
        <f t="shared" si="7"/>
        <v/>
      </c>
      <c r="N207" s="21" t="str">
        <f>IF(A207="","",IFERROR(IF(J207&lt;VLOOKUP(A207,'포트변경내역(적극)'!A:J,10,0),"O","X"),""))</f>
        <v/>
      </c>
      <c r="O207" s="21" t="str">
        <f>IF(A207="","",COUNTIFS('MP내역(중립)'!$A:$A,A207)-COUNTIFS('MP내역(중립)'!$A:$A,A207,'MP내역(중립)'!$B:$B,"현금")-COUNTIFS('MP내역(중립)'!$A:$A,A207,'MP내역(중립)'!$B:$B,"예수금")-COUNTIFS('MP내역(중립)'!$A:$A,A207,'MP내역(중립)'!$B:$B,"예탁금")-COUNTIFS('MP내역(중립)'!$A:$A,A207,'MP내역(중립)'!$B:$B,"합계"))</f>
        <v/>
      </c>
      <c r="P207" s="21" t="str">
        <f>IF(A207="","",IF(COUNTIFS('MP내역(중립)'!A:A,A207,'MP내역(중립)'!G:G,"&gt;"&amp;$F$2,'MP내역(중립)'!D:D,"&lt;&gt;"&amp;$H$2,'MP내역(중립)'!D:D,"&lt;&gt;"&amp;$I$2,'MP내역(중립)'!B:B,"&lt;&gt;현금",'MP내역(중립)'!B:B,"&lt;&gt;합계")=0,"O","X"))</f>
        <v/>
      </c>
      <c r="Q207" s="21" t="str">
        <f>IF(A207="","",IF(AND(ABS(I207-SUMIFS('MP내역(중립)'!G:G,'MP내역(중립)'!A:A,A207,'MP내역(중립)'!F:F,"Y"))&lt;0.001,ABS(H207-SUMIFS('MP내역(중립)'!G:G,'MP내역(중립)'!A:A,A207,'MP내역(중립)'!B:B,"&lt;&gt;합계"))&lt;0.001),"O","X"))</f>
        <v/>
      </c>
      <c r="R207" s="21" t="str">
        <f>IF(A207="","",IF(COUNTIFS('MP내역(중립)'!A:A,A207,'MP내역(중립)'!H:H,"X")=0,"O","X"))</f>
        <v/>
      </c>
      <c r="S207" s="20"/>
    </row>
    <row r="208" spans="12:19">
      <c r="L208" s="21" t="str">
        <f t="shared" si="6"/>
        <v/>
      </c>
      <c r="M208" s="21" t="str">
        <f t="shared" si="7"/>
        <v/>
      </c>
      <c r="N208" s="21" t="str">
        <f>IF(A208="","",IFERROR(IF(J208&lt;VLOOKUP(A208,'포트변경내역(적극)'!A:J,10,0),"O","X"),""))</f>
        <v/>
      </c>
      <c r="O208" s="21" t="str">
        <f>IF(A208="","",COUNTIFS('MP내역(중립)'!$A:$A,A208)-COUNTIFS('MP내역(중립)'!$A:$A,A208,'MP내역(중립)'!$B:$B,"현금")-COUNTIFS('MP내역(중립)'!$A:$A,A208,'MP내역(중립)'!$B:$B,"예수금")-COUNTIFS('MP내역(중립)'!$A:$A,A208,'MP내역(중립)'!$B:$B,"예탁금")-COUNTIFS('MP내역(중립)'!$A:$A,A208,'MP내역(중립)'!$B:$B,"합계"))</f>
        <v/>
      </c>
      <c r="P208" s="21" t="str">
        <f>IF(A208="","",IF(COUNTIFS('MP내역(중립)'!A:A,A208,'MP내역(중립)'!G:G,"&gt;"&amp;$F$2,'MP내역(중립)'!D:D,"&lt;&gt;"&amp;$H$2,'MP내역(중립)'!D:D,"&lt;&gt;"&amp;$I$2,'MP내역(중립)'!B:B,"&lt;&gt;현금",'MP내역(중립)'!B:B,"&lt;&gt;합계")=0,"O","X"))</f>
        <v/>
      </c>
      <c r="Q208" s="21" t="str">
        <f>IF(A208="","",IF(AND(ABS(I208-SUMIFS('MP내역(중립)'!G:G,'MP내역(중립)'!A:A,A208,'MP내역(중립)'!F:F,"Y"))&lt;0.001,ABS(H208-SUMIFS('MP내역(중립)'!G:G,'MP내역(중립)'!A:A,A208,'MP내역(중립)'!B:B,"&lt;&gt;합계"))&lt;0.001),"O","X"))</f>
        <v/>
      </c>
      <c r="R208" s="21" t="str">
        <f>IF(A208="","",IF(COUNTIFS('MP내역(중립)'!A:A,A208,'MP내역(중립)'!H:H,"X")=0,"O","X"))</f>
        <v/>
      </c>
      <c r="S208" s="20"/>
    </row>
    <row r="209" spans="12:19">
      <c r="L209" s="21" t="str">
        <f t="shared" si="6"/>
        <v/>
      </c>
      <c r="M209" s="21" t="str">
        <f t="shared" si="7"/>
        <v/>
      </c>
      <c r="N209" s="21" t="str">
        <f>IF(A209="","",IFERROR(IF(J209&lt;VLOOKUP(A209,'포트변경내역(적극)'!A:J,10,0),"O","X"),""))</f>
        <v/>
      </c>
      <c r="O209" s="21" t="str">
        <f>IF(A209="","",COUNTIFS('MP내역(중립)'!$A:$A,A209)-COUNTIFS('MP내역(중립)'!$A:$A,A209,'MP내역(중립)'!$B:$B,"현금")-COUNTIFS('MP내역(중립)'!$A:$A,A209,'MP내역(중립)'!$B:$B,"예수금")-COUNTIFS('MP내역(중립)'!$A:$A,A209,'MP내역(중립)'!$B:$B,"예탁금")-COUNTIFS('MP내역(중립)'!$A:$A,A209,'MP내역(중립)'!$B:$B,"합계"))</f>
        <v/>
      </c>
      <c r="P209" s="21" t="str">
        <f>IF(A209="","",IF(COUNTIFS('MP내역(중립)'!A:A,A209,'MP내역(중립)'!G:G,"&gt;"&amp;$F$2,'MP내역(중립)'!D:D,"&lt;&gt;"&amp;$H$2,'MP내역(중립)'!D:D,"&lt;&gt;"&amp;$I$2,'MP내역(중립)'!B:B,"&lt;&gt;현금",'MP내역(중립)'!B:B,"&lt;&gt;합계")=0,"O","X"))</f>
        <v/>
      </c>
      <c r="Q209" s="21" t="str">
        <f>IF(A209="","",IF(AND(ABS(I209-SUMIFS('MP내역(중립)'!G:G,'MP내역(중립)'!A:A,A209,'MP내역(중립)'!F:F,"Y"))&lt;0.001,ABS(H209-SUMIFS('MP내역(중립)'!G:G,'MP내역(중립)'!A:A,A209,'MP내역(중립)'!B:B,"&lt;&gt;합계"))&lt;0.001),"O","X"))</f>
        <v/>
      </c>
      <c r="R209" s="21" t="str">
        <f>IF(A209="","",IF(COUNTIFS('MP내역(중립)'!A:A,A209,'MP내역(중립)'!H:H,"X")=0,"O","X"))</f>
        <v/>
      </c>
      <c r="S209" s="20"/>
    </row>
    <row r="210" spans="12:19">
      <c r="L210" s="21" t="str">
        <f t="shared" si="6"/>
        <v/>
      </c>
      <c r="M210" s="21" t="str">
        <f t="shared" si="7"/>
        <v/>
      </c>
      <c r="N210" s="21" t="str">
        <f>IF(A210="","",IFERROR(IF(J210&lt;VLOOKUP(A210,'포트변경내역(적극)'!A:J,10,0),"O","X"),""))</f>
        <v/>
      </c>
      <c r="O210" s="21" t="str">
        <f>IF(A210="","",COUNTIFS('MP내역(중립)'!$A:$A,A210)-COUNTIFS('MP내역(중립)'!$A:$A,A210,'MP내역(중립)'!$B:$B,"현금")-COUNTIFS('MP내역(중립)'!$A:$A,A210,'MP내역(중립)'!$B:$B,"예수금")-COUNTIFS('MP내역(중립)'!$A:$A,A210,'MP내역(중립)'!$B:$B,"예탁금")-COUNTIFS('MP내역(중립)'!$A:$A,A210,'MP내역(중립)'!$B:$B,"합계"))</f>
        <v/>
      </c>
      <c r="P210" s="21" t="str">
        <f>IF(A210="","",IF(COUNTIFS('MP내역(중립)'!A:A,A210,'MP내역(중립)'!G:G,"&gt;"&amp;$F$2,'MP내역(중립)'!D:D,"&lt;&gt;"&amp;$H$2,'MP내역(중립)'!D:D,"&lt;&gt;"&amp;$I$2,'MP내역(중립)'!B:B,"&lt;&gt;현금",'MP내역(중립)'!B:B,"&lt;&gt;합계")=0,"O","X"))</f>
        <v/>
      </c>
      <c r="Q210" s="21" t="str">
        <f>IF(A210="","",IF(AND(ABS(I210-SUMIFS('MP내역(중립)'!G:G,'MP내역(중립)'!A:A,A210,'MP내역(중립)'!F:F,"Y"))&lt;0.001,ABS(H210-SUMIFS('MP내역(중립)'!G:G,'MP내역(중립)'!A:A,A210,'MP내역(중립)'!B:B,"&lt;&gt;합계"))&lt;0.001),"O","X"))</f>
        <v/>
      </c>
      <c r="R210" s="21" t="str">
        <f>IF(A210="","",IF(COUNTIFS('MP내역(중립)'!A:A,A210,'MP내역(중립)'!H:H,"X")=0,"O","X"))</f>
        <v/>
      </c>
      <c r="S210" s="20"/>
    </row>
    <row r="211" spans="12:19">
      <c r="L211" s="21" t="str">
        <f t="shared" si="6"/>
        <v/>
      </c>
      <c r="M211" s="21" t="str">
        <f t="shared" si="7"/>
        <v/>
      </c>
      <c r="N211" s="21" t="str">
        <f>IF(A211="","",IFERROR(IF(J211&lt;VLOOKUP(A211,'포트변경내역(적극)'!A:J,10,0),"O","X"),""))</f>
        <v/>
      </c>
      <c r="O211" s="21" t="str">
        <f>IF(A211="","",COUNTIFS('MP내역(중립)'!$A:$A,A211)-COUNTIFS('MP내역(중립)'!$A:$A,A211,'MP내역(중립)'!$B:$B,"현금")-COUNTIFS('MP내역(중립)'!$A:$A,A211,'MP내역(중립)'!$B:$B,"예수금")-COUNTIFS('MP내역(중립)'!$A:$A,A211,'MP내역(중립)'!$B:$B,"예탁금")-COUNTIFS('MP내역(중립)'!$A:$A,A211,'MP내역(중립)'!$B:$B,"합계"))</f>
        <v/>
      </c>
      <c r="P211" s="21" t="str">
        <f>IF(A211="","",IF(COUNTIFS('MP내역(중립)'!A:A,A211,'MP내역(중립)'!G:G,"&gt;"&amp;$F$2,'MP내역(중립)'!D:D,"&lt;&gt;"&amp;$H$2,'MP내역(중립)'!D:D,"&lt;&gt;"&amp;$I$2,'MP내역(중립)'!B:B,"&lt;&gt;현금",'MP내역(중립)'!B:B,"&lt;&gt;합계")=0,"O","X"))</f>
        <v/>
      </c>
      <c r="Q211" s="21" t="str">
        <f>IF(A211="","",IF(AND(ABS(I211-SUMIFS('MP내역(중립)'!G:G,'MP내역(중립)'!A:A,A211,'MP내역(중립)'!F:F,"Y"))&lt;0.001,ABS(H211-SUMIFS('MP내역(중립)'!G:G,'MP내역(중립)'!A:A,A211,'MP내역(중립)'!B:B,"&lt;&gt;합계"))&lt;0.001),"O","X"))</f>
        <v/>
      </c>
      <c r="R211" s="21" t="str">
        <f>IF(A211="","",IF(COUNTIFS('MP내역(중립)'!A:A,A211,'MP내역(중립)'!H:H,"X")=0,"O","X"))</f>
        <v/>
      </c>
      <c r="S211" s="20"/>
    </row>
    <row r="212" spans="12:19">
      <c r="L212" s="21" t="str">
        <f t="shared" si="6"/>
        <v/>
      </c>
      <c r="M212" s="21" t="str">
        <f t="shared" si="7"/>
        <v/>
      </c>
      <c r="N212" s="21" t="str">
        <f>IF(A212="","",IFERROR(IF(J212&lt;VLOOKUP(A212,'포트변경내역(적극)'!A:J,10,0),"O","X"),""))</f>
        <v/>
      </c>
      <c r="O212" s="21" t="str">
        <f>IF(A212="","",COUNTIFS('MP내역(중립)'!$A:$A,A212)-COUNTIFS('MP내역(중립)'!$A:$A,A212,'MP내역(중립)'!$B:$B,"현금")-COUNTIFS('MP내역(중립)'!$A:$A,A212,'MP내역(중립)'!$B:$B,"예수금")-COUNTIFS('MP내역(중립)'!$A:$A,A212,'MP내역(중립)'!$B:$B,"예탁금")-COUNTIFS('MP내역(중립)'!$A:$A,A212,'MP내역(중립)'!$B:$B,"합계"))</f>
        <v/>
      </c>
      <c r="P212" s="21" t="str">
        <f>IF(A212="","",IF(COUNTIFS('MP내역(중립)'!A:A,A212,'MP내역(중립)'!G:G,"&gt;"&amp;$F$2,'MP내역(중립)'!D:D,"&lt;&gt;"&amp;$H$2,'MP내역(중립)'!D:D,"&lt;&gt;"&amp;$I$2,'MP내역(중립)'!B:B,"&lt;&gt;현금",'MP내역(중립)'!B:B,"&lt;&gt;합계")=0,"O","X"))</f>
        <v/>
      </c>
      <c r="Q212" s="21" t="str">
        <f>IF(A212="","",IF(AND(ABS(I212-SUMIFS('MP내역(중립)'!G:G,'MP내역(중립)'!A:A,A212,'MP내역(중립)'!F:F,"Y"))&lt;0.001,ABS(H212-SUMIFS('MP내역(중립)'!G:G,'MP내역(중립)'!A:A,A212,'MP내역(중립)'!B:B,"&lt;&gt;합계"))&lt;0.001),"O","X"))</f>
        <v/>
      </c>
      <c r="R212" s="21" t="str">
        <f>IF(A212="","",IF(COUNTIFS('MP내역(중립)'!A:A,A212,'MP내역(중립)'!H:H,"X")=0,"O","X"))</f>
        <v/>
      </c>
      <c r="S212" s="20"/>
    </row>
    <row r="213" spans="12:19">
      <c r="L213" s="21" t="str">
        <f t="shared" si="6"/>
        <v/>
      </c>
      <c r="M213" s="21" t="str">
        <f t="shared" si="7"/>
        <v/>
      </c>
      <c r="N213" s="21" t="str">
        <f>IF(A213="","",IFERROR(IF(J213&lt;VLOOKUP(A213,'포트변경내역(적극)'!A:J,10,0),"O","X"),""))</f>
        <v/>
      </c>
      <c r="O213" s="21" t="str">
        <f>IF(A213="","",COUNTIFS('MP내역(중립)'!$A:$A,A213)-COUNTIFS('MP내역(중립)'!$A:$A,A213,'MP내역(중립)'!$B:$B,"현금")-COUNTIFS('MP내역(중립)'!$A:$A,A213,'MP내역(중립)'!$B:$B,"예수금")-COUNTIFS('MP내역(중립)'!$A:$A,A213,'MP내역(중립)'!$B:$B,"예탁금")-COUNTIFS('MP내역(중립)'!$A:$A,A213,'MP내역(중립)'!$B:$B,"합계"))</f>
        <v/>
      </c>
      <c r="P213" s="21" t="str">
        <f>IF(A213="","",IF(COUNTIFS('MP내역(중립)'!A:A,A213,'MP내역(중립)'!G:G,"&gt;"&amp;$F$2,'MP내역(중립)'!D:D,"&lt;&gt;"&amp;$H$2,'MP내역(중립)'!D:D,"&lt;&gt;"&amp;$I$2,'MP내역(중립)'!B:B,"&lt;&gt;현금",'MP내역(중립)'!B:B,"&lt;&gt;합계")=0,"O","X"))</f>
        <v/>
      </c>
      <c r="Q213" s="21" t="str">
        <f>IF(A213="","",IF(AND(ABS(I213-SUMIFS('MP내역(중립)'!G:G,'MP내역(중립)'!A:A,A213,'MP내역(중립)'!F:F,"Y"))&lt;0.001,ABS(H213-SUMIFS('MP내역(중립)'!G:G,'MP내역(중립)'!A:A,A213,'MP내역(중립)'!B:B,"&lt;&gt;합계"))&lt;0.001),"O","X"))</f>
        <v/>
      </c>
      <c r="R213" s="21" t="str">
        <f>IF(A213="","",IF(COUNTIFS('MP내역(중립)'!A:A,A213,'MP내역(중립)'!H:H,"X")=0,"O","X"))</f>
        <v/>
      </c>
      <c r="S213" s="20"/>
    </row>
    <row r="214" spans="12:19">
      <c r="L214" s="21" t="str">
        <f t="shared" si="6"/>
        <v/>
      </c>
      <c r="M214" s="21" t="str">
        <f t="shared" si="7"/>
        <v/>
      </c>
      <c r="N214" s="21" t="str">
        <f>IF(A214="","",IFERROR(IF(J214&lt;VLOOKUP(A214,'포트변경내역(적극)'!A:J,10,0),"O","X"),""))</f>
        <v/>
      </c>
      <c r="O214" s="21" t="str">
        <f>IF(A214="","",COUNTIFS('MP내역(중립)'!$A:$A,A214)-COUNTIFS('MP내역(중립)'!$A:$A,A214,'MP내역(중립)'!$B:$B,"현금")-COUNTIFS('MP내역(중립)'!$A:$A,A214,'MP내역(중립)'!$B:$B,"예수금")-COUNTIFS('MP내역(중립)'!$A:$A,A214,'MP내역(중립)'!$B:$B,"예탁금")-COUNTIFS('MP내역(중립)'!$A:$A,A214,'MP내역(중립)'!$B:$B,"합계"))</f>
        <v/>
      </c>
      <c r="P214" s="21" t="str">
        <f>IF(A214="","",IF(COUNTIFS('MP내역(중립)'!A:A,A214,'MP내역(중립)'!G:G,"&gt;"&amp;$F$2,'MP내역(중립)'!D:D,"&lt;&gt;"&amp;$H$2,'MP내역(중립)'!D:D,"&lt;&gt;"&amp;$I$2,'MP내역(중립)'!B:B,"&lt;&gt;현금",'MP내역(중립)'!B:B,"&lt;&gt;합계")=0,"O","X"))</f>
        <v/>
      </c>
      <c r="Q214" s="21" t="str">
        <f>IF(A214="","",IF(AND(ABS(I214-SUMIFS('MP내역(중립)'!G:G,'MP내역(중립)'!A:A,A214,'MP내역(중립)'!F:F,"Y"))&lt;0.001,ABS(H214-SUMIFS('MP내역(중립)'!G:G,'MP내역(중립)'!A:A,A214,'MP내역(중립)'!B:B,"&lt;&gt;합계"))&lt;0.001),"O","X"))</f>
        <v/>
      </c>
      <c r="R214" s="21" t="str">
        <f>IF(A214="","",IF(COUNTIFS('MP내역(중립)'!A:A,A214,'MP내역(중립)'!H:H,"X")=0,"O","X"))</f>
        <v/>
      </c>
      <c r="S214" s="20"/>
    </row>
    <row r="215" spans="12:19">
      <c r="L215" s="21" t="str">
        <f t="shared" si="6"/>
        <v/>
      </c>
      <c r="M215" s="21" t="str">
        <f t="shared" si="7"/>
        <v/>
      </c>
      <c r="N215" s="21" t="str">
        <f>IF(A215="","",IFERROR(IF(J215&lt;VLOOKUP(A215,'포트변경내역(적극)'!A:J,10,0),"O","X"),""))</f>
        <v/>
      </c>
      <c r="O215" s="21" t="str">
        <f>IF(A215="","",COUNTIFS('MP내역(중립)'!$A:$A,A215)-COUNTIFS('MP내역(중립)'!$A:$A,A215,'MP내역(중립)'!$B:$B,"현금")-COUNTIFS('MP내역(중립)'!$A:$A,A215,'MP내역(중립)'!$B:$B,"예수금")-COUNTIFS('MP내역(중립)'!$A:$A,A215,'MP내역(중립)'!$B:$B,"예탁금")-COUNTIFS('MP내역(중립)'!$A:$A,A215,'MP내역(중립)'!$B:$B,"합계"))</f>
        <v/>
      </c>
      <c r="P215" s="21" t="str">
        <f>IF(A215="","",IF(COUNTIFS('MP내역(중립)'!A:A,A215,'MP내역(중립)'!G:G,"&gt;"&amp;$F$2,'MP내역(중립)'!D:D,"&lt;&gt;"&amp;$H$2,'MP내역(중립)'!D:D,"&lt;&gt;"&amp;$I$2,'MP내역(중립)'!B:B,"&lt;&gt;현금",'MP내역(중립)'!B:B,"&lt;&gt;합계")=0,"O","X"))</f>
        <v/>
      </c>
      <c r="Q215" s="21" t="str">
        <f>IF(A215="","",IF(AND(ABS(I215-SUMIFS('MP내역(중립)'!G:G,'MP내역(중립)'!A:A,A215,'MP내역(중립)'!F:F,"Y"))&lt;0.001,ABS(H215-SUMIFS('MP내역(중립)'!G:G,'MP내역(중립)'!A:A,A215,'MP내역(중립)'!B:B,"&lt;&gt;합계"))&lt;0.001),"O","X"))</f>
        <v/>
      </c>
      <c r="R215" s="21" t="str">
        <f>IF(A215="","",IF(COUNTIFS('MP내역(중립)'!A:A,A215,'MP내역(중립)'!H:H,"X")=0,"O","X"))</f>
        <v/>
      </c>
      <c r="S215" s="20"/>
    </row>
    <row r="216" spans="12:19">
      <c r="L216" s="21" t="str">
        <f t="shared" si="6"/>
        <v/>
      </c>
      <c r="M216" s="21" t="str">
        <f t="shared" si="7"/>
        <v/>
      </c>
      <c r="N216" s="21" t="str">
        <f>IF(A216="","",IFERROR(IF(J216&lt;VLOOKUP(A216,'포트변경내역(적극)'!A:J,10,0),"O","X"),""))</f>
        <v/>
      </c>
      <c r="O216" s="21" t="str">
        <f>IF(A216="","",COUNTIFS('MP내역(중립)'!$A:$A,A216)-COUNTIFS('MP내역(중립)'!$A:$A,A216,'MP내역(중립)'!$B:$B,"현금")-COUNTIFS('MP내역(중립)'!$A:$A,A216,'MP내역(중립)'!$B:$B,"예수금")-COUNTIFS('MP내역(중립)'!$A:$A,A216,'MP내역(중립)'!$B:$B,"예탁금")-COUNTIFS('MP내역(중립)'!$A:$A,A216,'MP내역(중립)'!$B:$B,"합계"))</f>
        <v/>
      </c>
      <c r="P216" s="21" t="str">
        <f>IF(A216="","",IF(COUNTIFS('MP내역(중립)'!A:A,A216,'MP내역(중립)'!G:G,"&gt;"&amp;$F$2,'MP내역(중립)'!D:D,"&lt;&gt;"&amp;$H$2,'MP내역(중립)'!D:D,"&lt;&gt;"&amp;$I$2,'MP내역(중립)'!B:B,"&lt;&gt;현금",'MP내역(중립)'!B:B,"&lt;&gt;합계")=0,"O","X"))</f>
        <v/>
      </c>
      <c r="Q216" s="21" t="str">
        <f>IF(A216="","",IF(AND(ABS(I216-SUMIFS('MP내역(중립)'!G:G,'MP내역(중립)'!A:A,A216,'MP내역(중립)'!F:F,"Y"))&lt;0.001,ABS(H216-SUMIFS('MP내역(중립)'!G:G,'MP내역(중립)'!A:A,A216,'MP내역(중립)'!B:B,"&lt;&gt;합계"))&lt;0.001),"O","X"))</f>
        <v/>
      </c>
      <c r="R216" s="21" t="str">
        <f>IF(A216="","",IF(COUNTIFS('MP내역(중립)'!A:A,A216,'MP내역(중립)'!H:H,"X")=0,"O","X"))</f>
        <v/>
      </c>
      <c r="S216" s="20"/>
    </row>
    <row r="217" spans="12:19">
      <c r="L217" s="21" t="str">
        <f t="shared" si="6"/>
        <v/>
      </c>
      <c r="M217" s="21" t="str">
        <f t="shared" si="7"/>
        <v/>
      </c>
      <c r="N217" s="21" t="str">
        <f>IF(A217="","",IFERROR(IF(J217&lt;VLOOKUP(A217,'포트변경내역(적극)'!A:J,10,0),"O","X"),""))</f>
        <v/>
      </c>
      <c r="O217" s="21" t="str">
        <f>IF(A217="","",COUNTIFS('MP내역(중립)'!$A:$A,A217)-COUNTIFS('MP내역(중립)'!$A:$A,A217,'MP내역(중립)'!$B:$B,"현금")-COUNTIFS('MP내역(중립)'!$A:$A,A217,'MP내역(중립)'!$B:$B,"예수금")-COUNTIFS('MP내역(중립)'!$A:$A,A217,'MP내역(중립)'!$B:$B,"예탁금")-COUNTIFS('MP내역(중립)'!$A:$A,A217,'MP내역(중립)'!$B:$B,"합계"))</f>
        <v/>
      </c>
      <c r="P217" s="21" t="str">
        <f>IF(A217="","",IF(COUNTIFS('MP내역(중립)'!A:A,A217,'MP내역(중립)'!G:G,"&gt;"&amp;$F$2,'MP내역(중립)'!D:D,"&lt;&gt;"&amp;$H$2,'MP내역(중립)'!D:D,"&lt;&gt;"&amp;$I$2,'MP내역(중립)'!B:B,"&lt;&gt;현금",'MP내역(중립)'!B:B,"&lt;&gt;합계")=0,"O","X"))</f>
        <v/>
      </c>
      <c r="Q217" s="21" t="str">
        <f>IF(A217="","",IF(AND(ABS(I217-SUMIFS('MP내역(중립)'!G:G,'MP내역(중립)'!A:A,A217,'MP내역(중립)'!F:F,"Y"))&lt;0.001,ABS(H217-SUMIFS('MP내역(중립)'!G:G,'MP내역(중립)'!A:A,A217,'MP내역(중립)'!B:B,"&lt;&gt;합계"))&lt;0.001),"O","X"))</f>
        <v/>
      </c>
      <c r="R217" s="21" t="str">
        <f>IF(A217="","",IF(COUNTIFS('MP내역(중립)'!A:A,A217,'MP내역(중립)'!H:H,"X")=0,"O","X"))</f>
        <v/>
      </c>
      <c r="S217" s="20"/>
    </row>
    <row r="218" spans="12:19">
      <c r="L218" s="21" t="str">
        <f t="shared" si="6"/>
        <v/>
      </c>
      <c r="M218" s="21" t="str">
        <f t="shared" si="7"/>
        <v/>
      </c>
      <c r="N218" s="21" t="str">
        <f>IF(A218="","",IFERROR(IF(J218&lt;VLOOKUP(A218,'포트변경내역(적극)'!A:J,10,0),"O","X"),""))</f>
        <v/>
      </c>
      <c r="O218" s="21" t="str">
        <f>IF(A218="","",COUNTIFS('MP내역(중립)'!$A:$A,A218)-COUNTIFS('MP내역(중립)'!$A:$A,A218,'MP내역(중립)'!$B:$B,"현금")-COUNTIFS('MP내역(중립)'!$A:$A,A218,'MP내역(중립)'!$B:$B,"예수금")-COUNTIFS('MP내역(중립)'!$A:$A,A218,'MP내역(중립)'!$B:$B,"예탁금")-COUNTIFS('MP내역(중립)'!$A:$A,A218,'MP내역(중립)'!$B:$B,"합계"))</f>
        <v/>
      </c>
      <c r="P218" s="21" t="str">
        <f>IF(A218="","",IF(COUNTIFS('MP내역(중립)'!A:A,A218,'MP내역(중립)'!G:G,"&gt;"&amp;$F$2,'MP내역(중립)'!D:D,"&lt;&gt;"&amp;$H$2,'MP내역(중립)'!D:D,"&lt;&gt;"&amp;$I$2,'MP내역(중립)'!B:B,"&lt;&gt;현금",'MP내역(중립)'!B:B,"&lt;&gt;합계")=0,"O","X"))</f>
        <v/>
      </c>
      <c r="Q218" s="21" t="str">
        <f>IF(A218="","",IF(AND(ABS(I218-SUMIFS('MP내역(중립)'!G:G,'MP내역(중립)'!A:A,A218,'MP내역(중립)'!F:F,"Y"))&lt;0.001,ABS(H218-SUMIFS('MP내역(중립)'!G:G,'MP내역(중립)'!A:A,A218,'MP내역(중립)'!B:B,"&lt;&gt;합계"))&lt;0.001),"O","X"))</f>
        <v/>
      </c>
      <c r="R218" s="21" t="str">
        <f>IF(A218="","",IF(COUNTIFS('MP내역(중립)'!A:A,A218,'MP내역(중립)'!H:H,"X")=0,"O","X"))</f>
        <v/>
      </c>
      <c r="S218" s="20"/>
    </row>
    <row r="219" spans="12:19">
      <c r="L219" s="21" t="str">
        <f t="shared" si="6"/>
        <v/>
      </c>
      <c r="M219" s="21" t="str">
        <f t="shared" si="7"/>
        <v/>
      </c>
      <c r="N219" s="21" t="str">
        <f>IF(A219="","",IFERROR(IF(J219&lt;VLOOKUP(A219,'포트변경내역(적극)'!A:J,10,0),"O","X"),""))</f>
        <v/>
      </c>
      <c r="O219" s="21" t="str">
        <f>IF(A219="","",COUNTIFS('MP내역(중립)'!$A:$A,A219)-COUNTIFS('MP내역(중립)'!$A:$A,A219,'MP내역(중립)'!$B:$B,"현금")-COUNTIFS('MP내역(중립)'!$A:$A,A219,'MP내역(중립)'!$B:$B,"예수금")-COUNTIFS('MP내역(중립)'!$A:$A,A219,'MP내역(중립)'!$B:$B,"예탁금")-COUNTIFS('MP내역(중립)'!$A:$A,A219,'MP내역(중립)'!$B:$B,"합계"))</f>
        <v/>
      </c>
      <c r="P219" s="21" t="str">
        <f>IF(A219="","",IF(COUNTIFS('MP내역(중립)'!A:A,A219,'MP내역(중립)'!G:G,"&gt;"&amp;$F$2,'MP내역(중립)'!D:D,"&lt;&gt;"&amp;$H$2,'MP내역(중립)'!D:D,"&lt;&gt;"&amp;$I$2,'MP내역(중립)'!B:B,"&lt;&gt;현금",'MP내역(중립)'!B:B,"&lt;&gt;합계")=0,"O","X"))</f>
        <v/>
      </c>
      <c r="Q219" s="21" t="str">
        <f>IF(A219="","",IF(AND(ABS(I219-SUMIFS('MP내역(중립)'!G:G,'MP내역(중립)'!A:A,A219,'MP내역(중립)'!F:F,"Y"))&lt;0.001,ABS(H219-SUMIFS('MP내역(중립)'!G:G,'MP내역(중립)'!A:A,A219,'MP내역(중립)'!B:B,"&lt;&gt;합계"))&lt;0.001),"O","X"))</f>
        <v/>
      </c>
      <c r="R219" s="21" t="str">
        <f>IF(A219="","",IF(COUNTIFS('MP내역(중립)'!A:A,A219,'MP내역(중립)'!H:H,"X")=0,"O","X"))</f>
        <v/>
      </c>
      <c r="S219" s="20"/>
    </row>
    <row r="220" spans="12:19">
      <c r="L220" s="21" t="str">
        <f t="shared" si="6"/>
        <v/>
      </c>
      <c r="M220" s="21" t="str">
        <f t="shared" si="7"/>
        <v/>
      </c>
      <c r="N220" s="21" t="str">
        <f>IF(A220="","",IFERROR(IF(J220&lt;VLOOKUP(A220,'포트변경내역(적극)'!A:J,10,0),"O","X"),""))</f>
        <v/>
      </c>
      <c r="O220" s="21" t="str">
        <f>IF(A220="","",COUNTIFS('MP내역(중립)'!$A:$A,A220)-COUNTIFS('MP내역(중립)'!$A:$A,A220,'MP내역(중립)'!$B:$B,"현금")-COUNTIFS('MP내역(중립)'!$A:$A,A220,'MP내역(중립)'!$B:$B,"예수금")-COUNTIFS('MP내역(중립)'!$A:$A,A220,'MP내역(중립)'!$B:$B,"예탁금")-COUNTIFS('MP내역(중립)'!$A:$A,A220,'MP내역(중립)'!$B:$B,"합계"))</f>
        <v/>
      </c>
      <c r="P220" s="21" t="str">
        <f>IF(A220="","",IF(COUNTIFS('MP내역(중립)'!A:A,A220,'MP내역(중립)'!G:G,"&gt;"&amp;$F$2,'MP내역(중립)'!D:D,"&lt;&gt;"&amp;$H$2,'MP내역(중립)'!D:D,"&lt;&gt;"&amp;$I$2,'MP내역(중립)'!B:B,"&lt;&gt;현금",'MP내역(중립)'!B:B,"&lt;&gt;합계")=0,"O","X"))</f>
        <v/>
      </c>
      <c r="Q220" s="21" t="str">
        <f>IF(A220="","",IF(AND(ABS(I220-SUMIFS('MP내역(중립)'!G:G,'MP내역(중립)'!A:A,A220,'MP내역(중립)'!F:F,"Y"))&lt;0.001,ABS(H220-SUMIFS('MP내역(중립)'!G:G,'MP내역(중립)'!A:A,A220,'MP내역(중립)'!B:B,"&lt;&gt;합계"))&lt;0.001),"O","X"))</f>
        <v/>
      </c>
      <c r="R220" s="21" t="str">
        <f>IF(A220="","",IF(COUNTIFS('MP내역(중립)'!A:A,A220,'MP내역(중립)'!H:H,"X")=0,"O","X"))</f>
        <v/>
      </c>
      <c r="S220" s="20"/>
    </row>
    <row r="221" spans="12:19">
      <c r="L221" s="21" t="str">
        <f t="shared" si="6"/>
        <v/>
      </c>
      <c r="M221" s="21" t="str">
        <f t="shared" si="7"/>
        <v/>
      </c>
      <c r="N221" s="21" t="str">
        <f>IF(A221="","",IFERROR(IF(J221&lt;VLOOKUP(A221,'포트변경내역(적극)'!A:J,10,0),"O","X"),""))</f>
        <v/>
      </c>
      <c r="O221" s="21" t="str">
        <f>IF(A221="","",COUNTIFS('MP내역(중립)'!$A:$A,A221)-COUNTIFS('MP내역(중립)'!$A:$A,A221,'MP내역(중립)'!$B:$B,"현금")-COUNTIFS('MP내역(중립)'!$A:$A,A221,'MP내역(중립)'!$B:$B,"예수금")-COUNTIFS('MP내역(중립)'!$A:$A,A221,'MP내역(중립)'!$B:$B,"예탁금")-COUNTIFS('MP내역(중립)'!$A:$A,A221,'MP내역(중립)'!$B:$B,"합계"))</f>
        <v/>
      </c>
      <c r="P221" s="21" t="str">
        <f>IF(A221="","",IF(COUNTIFS('MP내역(중립)'!A:A,A221,'MP내역(중립)'!G:G,"&gt;"&amp;$F$2,'MP내역(중립)'!D:D,"&lt;&gt;"&amp;$H$2,'MP내역(중립)'!D:D,"&lt;&gt;"&amp;$I$2,'MP내역(중립)'!B:B,"&lt;&gt;현금",'MP내역(중립)'!B:B,"&lt;&gt;합계")=0,"O","X"))</f>
        <v/>
      </c>
      <c r="Q221" s="21" t="str">
        <f>IF(A221="","",IF(AND(ABS(I221-SUMIFS('MP내역(중립)'!G:G,'MP내역(중립)'!A:A,A221,'MP내역(중립)'!F:F,"Y"))&lt;0.001,ABS(H221-SUMIFS('MP내역(중립)'!G:G,'MP내역(중립)'!A:A,A221,'MP내역(중립)'!B:B,"&lt;&gt;합계"))&lt;0.001),"O","X"))</f>
        <v/>
      </c>
      <c r="R221" s="21" t="str">
        <f>IF(A221="","",IF(COUNTIFS('MP내역(중립)'!A:A,A221,'MP내역(중립)'!H:H,"X")=0,"O","X"))</f>
        <v/>
      </c>
      <c r="S221" s="20"/>
    </row>
    <row r="222" spans="12:19">
      <c r="L222" s="21" t="str">
        <f t="shared" si="6"/>
        <v/>
      </c>
      <c r="M222" s="21" t="str">
        <f t="shared" si="7"/>
        <v/>
      </c>
      <c r="N222" s="21" t="str">
        <f>IF(A222="","",IFERROR(IF(J222&lt;VLOOKUP(A222,'포트변경내역(적극)'!A:J,10,0),"O","X"),""))</f>
        <v/>
      </c>
      <c r="O222" s="21" t="str">
        <f>IF(A222="","",COUNTIFS('MP내역(중립)'!$A:$A,A222)-COUNTIFS('MP내역(중립)'!$A:$A,A222,'MP내역(중립)'!$B:$B,"현금")-COUNTIFS('MP내역(중립)'!$A:$A,A222,'MP내역(중립)'!$B:$B,"예수금")-COUNTIFS('MP내역(중립)'!$A:$A,A222,'MP내역(중립)'!$B:$B,"예탁금")-COUNTIFS('MP내역(중립)'!$A:$A,A222,'MP내역(중립)'!$B:$B,"합계"))</f>
        <v/>
      </c>
      <c r="P222" s="21" t="str">
        <f>IF(A222="","",IF(COUNTIFS('MP내역(중립)'!A:A,A222,'MP내역(중립)'!G:G,"&gt;"&amp;$F$2,'MP내역(중립)'!D:D,"&lt;&gt;"&amp;$H$2,'MP내역(중립)'!D:D,"&lt;&gt;"&amp;$I$2,'MP내역(중립)'!B:B,"&lt;&gt;현금",'MP내역(중립)'!B:B,"&lt;&gt;합계")=0,"O","X"))</f>
        <v/>
      </c>
      <c r="Q222" s="21" t="str">
        <f>IF(A222="","",IF(AND(ABS(I222-SUMIFS('MP내역(중립)'!G:G,'MP내역(중립)'!A:A,A222,'MP내역(중립)'!F:F,"Y"))&lt;0.001,ABS(H222-SUMIFS('MP내역(중립)'!G:G,'MP내역(중립)'!A:A,A222,'MP내역(중립)'!B:B,"&lt;&gt;합계"))&lt;0.001),"O","X"))</f>
        <v/>
      </c>
      <c r="R222" s="21" t="str">
        <f>IF(A222="","",IF(COUNTIFS('MP내역(중립)'!A:A,A222,'MP내역(중립)'!H:H,"X")=0,"O","X"))</f>
        <v/>
      </c>
      <c r="S222" s="20"/>
    </row>
    <row r="223" spans="12:19">
      <c r="L223" s="21" t="str">
        <f t="shared" si="6"/>
        <v/>
      </c>
      <c r="M223" s="21" t="str">
        <f t="shared" si="7"/>
        <v/>
      </c>
      <c r="N223" s="21" t="str">
        <f>IF(A223="","",IFERROR(IF(J223&lt;VLOOKUP(A223,'포트변경내역(적극)'!A:J,10,0),"O","X"),""))</f>
        <v/>
      </c>
      <c r="O223" s="21" t="str">
        <f>IF(A223="","",COUNTIFS('MP내역(중립)'!$A:$A,A223)-COUNTIFS('MP내역(중립)'!$A:$A,A223,'MP내역(중립)'!$B:$B,"현금")-COUNTIFS('MP내역(중립)'!$A:$A,A223,'MP내역(중립)'!$B:$B,"예수금")-COUNTIFS('MP내역(중립)'!$A:$A,A223,'MP내역(중립)'!$B:$B,"예탁금")-COUNTIFS('MP내역(중립)'!$A:$A,A223,'MP내역(중립)'!$B:$B,"합계"))</f>
        <v/>
      </c>
      <c r="P223" s="21" t="str">
        <f>IF(A223="","",IF(COUNTIFS('MP내역(중립)'!A:A,A223,'MP내역(중립)'!G:G,"&gt;"&amp;$F$2,'MP내역(중립)'!D:D,"&lt;&gt;"&amp;$H$2,'MP내역(중립)'!D:D,"&lt;&gt;"&amp;$I$2,'MP내역(중립)'!B:B,"&lt;&gt;현금",'MP내역(중립)'!B:B,"&lt;&gt;합계")=0,"O","X"))</f>
        <v/>
      </c>
      <c r="Q223" s="21" t="str">
        <f>IF(A223="","",IF(AND(ABS(I223-SUMIFS('MP내역(중립)'!G:G,'MP내역(중립)'!A:A,A223,'MP내역(중립)'!F:F,"Y"))&lt;0.001,ABS(H223-SUMIFS('MP내역(중립)'!G:G,'MP내역(중립)'!A:A,A223,'MP내역(중립)'!B:B,"&lt;&gt;합계"))&lt;0.001),"O","X"))</f>
        <v/>
      </c>
      <c r="R223" s="21" t="str">
        <f>IF(A223="","",IF(COUNTIFS('MP내역(중립)'!A:A,A223,'MP내역(중립)'!H:H,"X")=0,"O","X"))</f>
        <v/>
      </c>
      <c r="S223" s="20"/>
    </row>
    <row r="224" spans="12:19">
      <c r="L224" s="21" t="str">
        <f t="shared" si="6"/>
        <v/>
      </c>
      <c r="M224" s="21" t="str">
        <f t="shared" si="7"/>
        <v/>
      </c>
      <c r="N224" s="21" t="str">
        <f>IF(A224="","",IFERROR(IF(J224&lt;VLOOKUP(A224,'포트변경내역(적극)'!A:J,10,0),"O","X"),""))</f>
        <v/>
      </c>
      <c r="O224" s="21" t="str">
        <f>IF(A224="","",COUNTIFS('MP내역(중립)'!$A:$A,A224)-COUNTIFS('MP내역(중립)'!$A:$A,A224,'MP내역(중립)'!$B:$B,"현금")-COUNTIFS('MP내역(중립)'!$A:$A,A224,'MP내역(중립)'!$B:$B,"예수금")-COUNTIFS('MP내역(중립)'!$A:$A,A224,'MP내역(중립)'!$B:$B,"예탁금")-COUNTIFS('MP내역(중립)'!$A:$A,A224,'MP내역(중립)'!$B:$B,"합계"))</f>
        <v/>
      </c>
      <c r="P224" s="21" t="str">
        <f>IF(A224="","",IF(COUNTIFS('MP내역(중립)'!A:A,A224,'MP내역(중립)'!G:G,"&gt;"&amp;$F$2,'MP내역(중립)'!D:D,"&lt;&gt;"&amp;$H$2,'MP내역(중립)'!D:D,"&lt;&gt;"&amp;$I$2,'MP내역(중립)'!B:B,"&lt;&gt;현금",'MP내역(중립)'!B:B,"&lt;&gt;합계")=0,"O","X"))</f>
        <v/>
      </c>
      <c r="Q224" s="21" t="str">
        <f>IF(A224="","",IF(AND(ABS(I224-SUMIFS('MP내역(중립)'!G:G,'MP내역(중립)'!A:A,A224,'MP내역(중립)'!F:F,"Y"))&lt;0.001,ABS(H224-SUMIFS('MP내역(중립)'!G:G,'MP내역(중립)'!A:A,A224,'MP내역(중립)'!B:B,"&lt;&gt;합계"))&lt;0.001),"O","X"))</f>
        <v/>
      </c>
      <c r="R224" s="21" t="str">
        <f>IF(A224="","",IF(COUNTIFS('MP내역(중립)'!A:A,A224,'MP내역(중립)'!H:H,"X")=0,"O","X"))</f>
        <v/>
      </c>
      <c r="S224" s="20"/>
    </row>
    <row r="225" spans="12:19">
      <c r="L225" s="21" t="str">
        <f t="shared" si="6"/>
        <v/>
      </c>
      <c r="M225" s="21" t="str">
        <f t="shared" si="7"/>
        <v/>
      </c>
      <c r="N225" s="21" t="str">
        <f>IF(A225="","",IFERROR(IF(J225&lt;VLOOKUP(A225,'포트변경내역(적극)'!A:J,10,0),"O","X"),""))</f>
        <v/>
      </c>
      <c r="O225" s="21" t="str">
        <f>IF(A225="","",COUNTIFS('MP내역(중립)'!$A:$A,A225)-COUNTIFS('MP내역(중립)'!$A:$A,A225,'MP내역(중립)'!$B:$B,"현금")-COUNTIFS('MP내역(중립)'!$A:$A,A225,'MP내역(중립)'!$B:$B,"예수금")-COUNTIFS('MP내역(중립)'!$A:$A,A225,'MP내역(중립)'!$B:$B,"예탁금")-COUNTIFS('MP내역(중립)'!$A:$A,A225,'MP내역(중립)'!$B:$B,"합계"))</f>
        <v/>
      </c>
      <c r="P225" s="21" t="str">
        <f>IF(A225="","",IF(COUNTIFS('MP내역(중립)'!A:A,A225,'MP내역(중립)'!G:G,"&gt;"&amp;$F$2,'MP내역(중립)'!D:D,"&lt;&gt;"&amp;$H$2,'MP내역(중립)'!D:D,"&lt;&gt;"&amp;$I$2,'MP내역(중립)'!B:B,"&lt;&gt;현금",'MP내역(중립)'!B:B,"&lt;&gt;합계")=0,"O","X"))</f>
        <v/>
      </c>
      <c r="Q225" s="21" t="str">
        <f>IF(A225="","",IF(AND(ABS(I225-SUMIFS('MP내역(중립)'!G:G,'MP내역(중립)'!A:A,A225,'MP내역(중립)'!F:F,"Y"))&lt;0.001,ABS(H225-SUMIFS('MP내역(중립)'!G:G,'MP내역(중립)'!A:A,A225,'MP내역(중립)'!B:B,"&lt;&gt;합계"))&lt;0.001),"O","X"))</f>
        <v/>
      </c>
      <c r="R225" s="21" t="str">
        <f>IF(A225="","",IF(COUNTIFS('MP내역(중립)'!A:A,A225,'MP내역(중립)'!H:H,"X")=0,"O","X"))</f>
        <v/>
      </c>
      <c r="S225" s="20"/>
    </row>
    <row r="226" spans="12:19">
      <c r="L226" s="21" t="str">
        <f t="shared" si="6"/>
        <v/>
      </c>
      <c r="M226" s="21" t="str">
        <f t="shared" si="7"/>
        <v/>
      </c>
      <c r="N226" s="21" t="str">
        <f>IF(A226="","",IFERROR(IF(J226&lt;VLOOKUP(A226,'포트변경내역(적극)'!A:J,10,0),"O","X"),""))</f>
        <v/>
      </c>
      <c r="O226" s="21" t="str">
        <f>IF(A226="","",COUNTIFS('MP내역(중립)'!$A:$A,A226)-COUNTIFS('MP내역(중립)'!$A:$A,A226,'MP내역(중립)'!$B:$B,"현금")-COUNTIFS('MP내역(중립)'!$A:$A,A226,'MP내역(중립)'!$B:$B,"예수금")-COUNTIFS('MP내역(중립)'!$A:$A,A226,'MP내역(중립)'!$B:$B,"예탁금")-COUNTIFS('MP내역(중립)'!$A:$A,A226,'MP내역(중립)'!$B:$B,"합계"))</f>
        <v/>
      </c>
      <c r="P226" s="21" t="str">
        <f>IF(A226="","",IF(COUNTIFS('MP내역(중립)'!A:A,A226,'MP내역(중립)'!G:G,"&gt;"&amp;$F$2,'MP내역(중립)'!D:D,"&lt;&gt;"&amp;$H$2,'MP내역(중립)'!D:D,"&lt;&gt;"&amp;$I$2,'MP내역(중립)'!B:B,"&lt;&gt;현금",'MP내역(중립)'!B:B,"&lt;&gt;합계")=0,"O","X"))</f>
        <v/>
      </c>
      <c r="Q226" s="21" t="str">
        <f>IF(A226="","",IF(AND(ABS(I226-SUMIFS('MP내역(중립)'!G:G,'MP내역(중립)'!A:A,A226,'MP내역(중립)'!F:F,"Y"))&lt;0.001,ABS(H226-SUMIFS('MP내역(중립)'!G:G,'MP내역(중립)'!A:A,A226,'MP내역(중립)'!B:B,"&lt;&gt;합계"))&lt;0.001),"O","X"))</f>
        <v/>
      </c>
      <c r="R226" s="21" t="str">
        <f>IF(A226="","",IF(COUNTIFS('MP내역(중립)'!A:A,A226,'MP내역(중립)'!H:H,"X")=0,"O","X"))</f>
        <v/>
      </c>
      <c r="S226" s="20"/>
    </row>
    <row r="227" spans="12:19">
      <c r="L227" s="21" t="str">
        <f t="shared" si="6"/>
        <v/>
      </c>
      <c r="M227" s="21" t="str">
        <f t="shared" si="7"/>
        <v/>
      </c>
      <c r="N227" s="21" t="str">
        <f>IF(A227="","",IFERROR(IF(J227&lt;VLOOKUP(A227,'포트변경내역(적극)'!A:J,10,0),"O","X"),""))</f>
        <v/>
      </c>
      <c r="O227" s="21" t="str">
        <f>IF(A227="","",COUNTIFS('MP내역(중립)'!$A:$A,A227)-COUNTIFS('MP내역(중립)'!$A:$A,A227,'MP내역(중립)'!$B:$B,"현금")-COUNTIFS('MP내역(중립)'!$A:$A,A227,'MP내역(중립)'!$B:$B,"예수금")-COUNTIFS('MP내역(중립)'!$A:$A,A227,'MP내역(중립)'!$B:$B,"예탁금")-COUNTIFS('MP내역(중립)'!$A:$A,A227,'MP내역(중립)'!$B:$B,"합계"))</f>
        <v/>
      </c>
      <c r="P227" s="21" t="str">
        <f>IF(A227="","",IF(COUNTIFS('MP내역(중립)'!A:A,A227,'MP내역(중립)'!G:G,"&gt;"&amp;$F$2,'MP내역(중립)'!D:D,"&lt;&gt;"&amp;$H$2,'MP내역(중립)'!D:D,"&lt;&gt;"&amp;$I$2,'MP내역(중립)'!B:B,"&lt;&gt;현금",'MP내역(중립)'!B:B,"&lt;&gt;합계")=0,"O","X"))</f>
        <v/>
      </c>
      <c r="Q227" s="21" t="str">
        <f>IF(A227="","",IF(AND(ABS(I227-SUMIFS('MP내역(중립)'!G:G,'MP내역(중립)'!A:A,A227,'MP내역(중립)'!F:F,"Y"))&lt;0.001,ABS(H227-SUMIFS('MP내역(중립)'!G:G,'MP내역(중립)'!A:A,A227,'MP내역(중립)'!B:B,"&lt;&gt;합계"))&lt;0.001),"O","X"))</f>
        <v/>
      </c>
      <c r="R227" s="21" t="str">
        <f>IF(A227="","",IF(COUNTIFS('MP내역(중립)'!A:A,A227,'MP내역(중립)'!H:H,"X")=0,"O","X"))</f>
        <v/>
      </c>
      <c r="S227" s="20"/>
    </row>
    <row r="228" spans="12:19">
      <c r="L228" s="21" t="str">
        <f t="shared" si="6"/>
        <v/>
      </c>
      <c r="M228" s="21" t="str">
        <f t="shared" si="7"/>
        <v/>
      </c>
      <c r="N228" s="21" t="str">
        <f>IF(A228="","",IFERROR(IF(J228&lt;VLOOKUP(A228,'포트변경내역(적극)'!A:J,10,0),"O","X"),""))</f>
        <v/>
      </c>
      <c r="O228" s="21" t="str">
        <f>IF(A228="","",COUNTIFS('MP내역(중립)'!$A:$A,A228)-COUNTIFS('MP내역(중립)'!$A:$A,A228,'MP내역(중립)'!$B:$B,"현금")-COUNTIFS('MP내역(중립)'!$A:$A,A228,'MP내역(중립)'!$B:$B,"예수금")-COUNTIFS('MP내역(중립)'!$A:$A,A228,'MP내역(중립)'!$B:$B,"예탁금")-COUNTIFS('MP내역(중립)'!$A:$A,A228,'MP내역(중립)'!$B:$B,"합계"))</f>
        <v/>
      </c>
      <c r="P228" s="21" t="str">
        <f>IF(A228="","",IF(COUNTIFS('MP내역(중립)'!A:A,A228,'MP내역(중립)'!G:G,"&gt;"&amp;$F$2,'MP내역(중립)'!D:D,"&lt;&gt;"&amp;$H$2,'MP내역(중립)'!D:D,"&lt;&gt;"&amp;$I$2,'MP내역(중립)'!B:B,"&lt;&gt;현금",'MP내역(중립)'!B:B,"&lt;&gt;합계")=0,"O","X"))</f>
        <v/>
      </c>
      <c r="Q228" s="21" t="str">
        <f>IF(A228="","",IF(AND(ABS(I228-SUMIFS('MP내역(중립)'!G:G,'MP내역(중립)'!A:A,A228,'MP내역(중립)'!F:F,"Y"))&lt;0.001,ABS(H228-SUMIFS('MP내역(중립)'!G:G,'MP내역(중립)'!A:A,A228,'MP내역(중립)'!B:B,"&lt;&gt;합계"))&lt;0.001),"O","X"))</f>
        <v/>
      </c>
      <c r="R228" s="21" t="str">
        <f>IF(A228="","",IF(COUNTIFS('MP내역(중립)'!A:A,A228,'MP내역(중립)'!H:H,"X")=0,"O","X"))</f>
        <v/>
      </c>
      <c r="S228" s="20"/>
    </row>
    <row r="229" spans="12:19">
      <c r="L229" s="21" t="str">
        <f t="shared" si="6"/>
        <v/>
      </c>
      <c r="M229" s="21" t="str">
        <f t="shared" si="7"/>
        <v/>
      </c>
      <c r="N229" s="21" t="str">
        <f>IF(A229="","",IFERROR(IF(J229&lt;VLOOKUP(A229,'포트변경내역(적극)'!A:J,10,0),"O","X"),""))</f>
        <v/>
      </c>
      <c r="O229" s="21" t="str">
        <f>IF(A229="","",COUNTIFS('MP내역(중립)'!$A:$A,A229)-COUNTIFS('MP내역(중립)'!$A:$A,A229,'MP내역(중립)'!$B:$B,"현금")-COUNTIFS('MP내역(중립)'!$A:$A,A229,'MP내역(중립)'!$B:$B,"예수금")-COUNTIFS('MP내역(중립)'!$A:$A,A229,'MP내역(중립)'!$B:$B,"예탁금")-COUNTIFS('MP내역(중립)'!$A:$A,A229,'MP내역(중립)'!$B:$B,"합계"))</f>
        <v/>
      </c>
      <c r="P229" s="21" t="str">
        <f>IF(A229="","",IF(COUNTIFS('MP내역(중립)'!A:A,A229,'MP내역(중립)'!G:G,"&gt;"&amp;$F$2,'MP내역(중립)'!D:D,"&lt;&gt;"&amp;$H$2,'MP내역(중립)'!D:D,"&lt;&gt;"&amp;$I$2,'MP내역(중립)'!B:B,"&lt;&gt;현금",'MP내역(중립)'!B:B,"&lt;&gt;합계")=0,"O","X"))</f>
        <v/>
      </c>
      <c r="Q229" s="21" t="str">
        <f>IF(A229="","",IF(AND(ABS(I229-SUMIFS('MP내역(중립)'!G:G,'MP내역(중립)'!A:A,A229,'MP내역(중립)'!F:F,"Y"))&lt;0.001,ABS(H229-SUMIFS('MP내역(중립)'!G:G,'MP내역(중립)'!A:A,A229,'MP내역(중립)'!B:B,"&lt;&gt;합계"))&lt;0.001),"O","X"))</f>
        <v/>
      </c>
      <c r="R229" s="21" t="str">
        <f>IF(A229="","",IF(COUNTIFS('MP내역(중립)'!A:A,A229,'MP내역(중립)'!H:H,"X")=0,"O","X"))</f>
        <v/>
      </c>
      <c r="S229" s="20"/>
    </row>
    <row r="230" spans="12:19">
      <c r="L230" s="21" t="str">
        <f t="shared" si="6"/>
        <v/>
      </c>
      <c r="M230" s="21" t="str">
        <f t="shared" si="7"/>
        <v/>
      </c>
      <c r="N230" s="21" t="str">
        <f>IF(A230="","",IFERROR(IF(J230&lt;VLOOKUP(A230,'포트변경내역(적극)'!A:J,10,0),"O","X"),""))</f>
        <v/>
      </c>
      <c r="O230" s="21" t="str">
        <f>IF(A230="","",COUNTIFS('MP내역(중립)'!$A:$A,A230)-COUNTIFS('MP내역(중립)'!$A:$A,A230,'MP내역(중립)'!$B:$B,"현금")-COUNTIFS('MP내역(중립)'!$A:$A,A230,'MP내역(중립)'!$B:$B,"예수금")-COUNTIFS('MP내역(중립)'!$A:$A,A230,'MP내역(중립)'!$B:$B,"예탁금")-COUNTIFS('MP내역(중립)'!$A:$A,A230,'MP내역(중립)'!$B:$B,"합계"))</f>
        <v/>
      </c>
      <c r="P230" s="21" t="str">
        <f>IF(A230="","",IF(COUNTIFS('MP내역(중립)'!A:A,A230,'MP내역(중립)'!G:G,"&gt;"&amp;$F$2,'MP내역(중립)'!D:D,"&lt;&gt;"&amp;$H$2,'MP내역(중립)'!D:D,"&lt;&gt;"&amp;$I$2,'MP내역(중립)'!B:B,"&lt;&gt;현금",'MP내역(중립)'!B:B,"&lt;&gt;합계")=0,"O","X"))</f>
        <v/>
      </c>
      <c r="Q230" s="21" t="str">
        <f>IF(A230="","",IF(AND(ABS(I230-SUMIFS('MP내역(중립)'!G:G,'MP내역(중립)'!A:A,A230,'MP내역(중립)'!F:F,"Y"))&lt;0.001,ABS(H230-SUMIFS('MP내역(중립)'!G:G,'MP내역(중립)'!A:A,A230,'MP내역(중립)'!B:B,"&lt;&gt;합계"))&lt;0.001),"O","X"))</f>
        <v/>
      </c>
      <c r="R230" s="21" t="str">
        <f>IF(A230="","",IF(COUNTIFS('MP내역(중립)'!A:A,A230,'MP내역(중립)'!H:H,"X")=0,"O","X"))</f>
        <v/>
      </c>
      <c r="S230" s="20"/>
    </row>
    <row r="231" spans="12:19">
      <c r="L231" s="21" t="str">
        <f t="shared" si="6"/>
        <v/>
      </c>
      <c r="M231" s="21" t="str">
        <f t="shared" si="7"/>
        <v/>
      </c>
      <c r="N231" s="21" t="str">
        <f>IF(A231="","",IFERROR(IF(J231&lt;VLOOKUP(A231,'포트변경내역(적극)'!A:J,10,0),"O","X"),""))</f>
        <v/>
      </c>
      <c r="O231" s="21" t="str">
        <f>IF(A231="","",COUNTIFS('MP내역(중립)'!$A:$A,A231)-COUNTIFS('MP내역(중립)'!$A:$A,A231,'MP내역(중립)'!$B:$B,"현금")-COUNTIFS('MP내역(중립)'!$A:$A,A231,'MP내역(중립)'!$B:$B,"예수금")-COUNTIFS('MP내역(중립)'!$A:$A,A231,'MP내역(중립)'!$B:$B,"예탁금")-COUNTIFS('MP내역(중립)'!$A:$A,A231,'MP내역(중립)'!$B:$B,"합계"))</f>
        <v/>
      </c>
      <c r="P231" s="21" t="str">
        <f>IF(A231="","",IF(COUNTIFS('MP내역(중립)'!A:A,A231,'MP내역(중립)'!G:G,"&gt;"&amp;$F$2,'MP내역(중립)'!D:D,"&lt;&gt;"&amp;$H$2,'MP내역(중립)'!D:D,"&lt;&gt;"&amp;$I$2,'MP내역(중립)'!B:B,"&lt;&gt;현금",'MP내역(중립)'!B:B,"&lt;&gt;합계")=0,"O","X"))</f>
        <v/>
      </c>
      <c r="Q231" s="21" t="str">
        <f>IF(A231="","",IF(AND(ABS(I231-SUMIFS('MP내역(중립)'!G:G,'MP내역(중립)'!A:A,A231,'MP내역(중립)'!F:F,"Y"))&lt;0.001,ABS(H231-SUMIFS('MP내역(중립)'!G:G,'MP내역(중립)'!A:A,A231,'MP내역(중립)'!B:B,"&lt;&gt;합계"))&lt;0.001),"O","X"))</f>
        <v/>
      </c>
      <c r="R231" s="21" t="str">
        <f>IF(A231="","",IF(COUNTIFS('MP내역(중립)'!A:A,A231,'MP내역(중립)'!H:H,"X")=0,"O","X"))</f>
        <v/>
      </c>
      <c r="S231" s="20"/>
    </row>
    <row r="232" spans="12:19">
      <c r="L232" s="21" t="str">
        <f t="shared" si="6"/>
        <v/>
      </c>
      <c r="M232" s="21" t="str">
        <f t="shared" si="7"/>
        <v/>
      </c>
      <c r="N232" s="21" t="str">
        <f>IF(A232="","",IFERROR(IF(J232&lt;VLOOKUP(A232,'포트변경내역(적극)'!A:J,10,0),"O","X"),""))</f>
        <v/>
      </c>
      <c r="O232" s="21" t="str">
        <f>IF(A232="","",COUNTIFS('MP내역(중립)'!$A:$A,A232)-COUNTIFS('MP내역(중립)'!$A:$A,A232,'MP내역(중립)'!$B:$B,"현금")-COUNTIFS('MP내역(중립)'!$A:$A,A232,'MP내역(중립)'!$B:$B,"예수금")-COUNTIFS('MP내역(중립)'!$A:$A,A232,'MP내역(중립)'!$B:$B,"예탁금")-COUNTIFS('MP내역(중립)'!$A:$A,A232,'MP내역(중립)'!$B:$B,"합계"))</f>
        <v/>
      </c>
      <c r="P232" s="21" t="str">
        <f>IF(A232="","",IF(COUNTIFS('MP내역(중립)'!A:A,A232,'MP내역(중립)'!G:G,"&gt;"&amp;$F$2,'MP내역(중립)'!D:D,"&lt;&gt;"&amp;$H$2,'MP내역(중립)'!D:D,"&lt;&gt;"&amp;$I$2,'MP내역(중립)'!B:B,"&lt;&gt;현금",'MP내역(중립)'!B:B,"&lt;&gt;합계")=0,"O","X"))</f>
        <v/>
      </c>
      <c r="Q232" s="21" t="str">
        <f>IF(A232="","",IF(AND(ABS(I232-SUMIFS('MP내역(중립)'!G:G,'MP내역(중립)'!A:A,A232,'MP내역(중립)'!F:F,"Y"))&lt;0.001,ABS(H232-SUMIFS('MP내역(중립)'!G:G,'MP내역(중립)'!A:A,A232,'MP내역(중립)'!B:B,"&lt;&gt;합계"))&lt;0.001),"O","X"))</f>
        <v/>
      </c>
      <c r="R232" s="21" t="str">
        <f>IF(A232="","",IF(COUNTIFS('MP내역(중립)'!A:A,A232,'MP내역(중립)'!H:H,"X")=0,"O","X"))</f>
        <v/>
      </c>
      <c r="S232" s="20"/>
    </row>
    <row r="233" spans="12:19">
      <c r="L233" s="21" t="str">
        <f t="shared" si="6"/>
        <v/>
      </c>
      <c r="M233" s="21" t="str">
        <f t="shared" si="7"/>
        <v/>
      </c>
      <c r="N233" s="21" t="str">
        <f>IF(A233="","",IFERROR(IF(J233&lt;VLOOKUP(A233,'포트변경내역(적극)'!A:J,10,0),"O","X"),""))</f>
        <v/>
      </c>
      <c r="O233" s="21" t="str">
        <f>IF(A233="","",COUNTIFS('MP내역(중립)'!$A:$A,A233)-COUNTIFS('MP내역(중립)'!$A:$A,A233,'MP내역(중립)'!$B:$B,"현금")-COUNTIFS('MP내역(중립)'!$A:$A,A233,'MP내역(중립)'!$B:$B,"예수금")-COUNTIFS('MP내역(중립)'!$A:$A,A233,'MP내역(중립)'!$B:$B,"예탁금")-COUNTIFS('MP내역(중립)'!$A:$A,A233,'MP내역(중립)'!$B:$B,"합계"))</f>
        <v/>
      </c>
      <c r="P233" s="21" t="str">
        <f>IF(A233="","",IF(COUNTIFS('MP내역(중립)'!A:A,A233,'MP내역(중립)'!G:G,"&gt;"&amp;$F$2,'MP내역(중립)'!D:D,"&lt;&gt;"&amp;$H$2,'MP내역(중립)'!D:D,"&lt;&gt;"&amp;$I$2,'MP내역(중립)'!B:B,"&lt;&gt;현금",'MP내역(중립)'!B:B,"&lt;&gt;합계")=0,"O","X"))</f>
        <v/>
      </c>
      <c r="Q233" s="21" t="str">
        <f>IF(A233="","",IF(AND(ABS(I233-SUMIFS('MP내역(중립)'!G:G,'MP내역(중립)'!A:A,A233,'MP내역(중립)'!F:F,"Y"))&lt;0.001,ABS(H233-SUMIFS('MP내역(중립)'!G:G,'MP내역(중립)'!A:A,A233,'MP내역(중립)'!B:B,"&lt;&gt;합계"))&lt;0.001),"O","X"))</f>
        <v/>
      </c>
      <c r="R233" s="21" t="str">
        <f>IF(A233="","",IF(COUNTIFS('MP내역(중립)'!A:A,A233,'MP내역(중립)'!H:H,"X")=0,"O","X"))</f>
        <v/>
      </c>
      <c r="S233" s="20"/>
    </row>
    <row r="234" spans="12:19">
      <c r="L234" s="21" t="str">
        <f t="shared" si="6"/>
        <v/>
      </c>
      <c r="M234" s="21" t="str">
        <f t="shared" si="7"/>
        <v/>
      </c>
      <c r="N234" s="21" t="str">
        <f>IF(A234="","",IFERROR(IF(J234&lt;VLOOKUP(A234,'포트변경내역(적극)'!A:J,10,0),"O","X"),""))</f>
        <v/>
      </c>
      <c r="O234" s="21" t="str">
        <f>IF(A234="","",COUNTIFS('MP내역(중립)'!$A:$A,A234)-COUNTIFS('MP내역(중립)'!$A:$A,A234,'MP내역(중립)'!$B:$B,"현금")-COUNTIFS('MP내역(중립)'!$A:$A,A234,'MP내역(중립)'!$B:$B,"예수금")-COUNTIFS('MP내역(중립)'!$A:$A,A234,'MP내역(중립)'!$B:$B,"예탁금")-COUNTIFS('MP내역(중립)'!$A:$A,A234,'MP내역(중립)'!$B:$B,"합계"))</f>
        <v/>
      </c>
      <c r="P234" s="21" t="str">
        <f>IF(A234="","",IF(COUNTIFS('MP내역(중립)'!A:A,A234,'MP내역(중립)'!G:G,"&gt;"&amp;$F$2,'MP내역(중립)'!D:D,"&lt;&gt;"&amp;$H$2,'MP내역(중립)'!D:D,"&lt;&gt;"&amp;$I$2,'MP내역(중립)'!B:B,"&lt;&gt;현금",'MP내역(중립)'!B:B,"&lt;&gt;합계")=0,"O","X"))</f>
        <v/>
      </c>
      <c r="Q234" s="21" t="str">
        <f>IF(A234="","",IF(AND(ABS(I234-SUMIFS('MP내역(중립)'!G:G,'MP내역(중립)'!A:A,A234,'MP내역(중립)'!F:F,"Y"))&lt;0.001,ABS(H234-SUMIFS('MP내역(중립)'!G:G,'MP내역(중립)'!A:A,A234,'MP내역(중립)'!B:B,"&lt;&gt;합계"))&lt;0.001),"O","X"))</f>
        <v/>
      </c>
      <c r="R234" s="21" t="str">
        <f>IF(A234="","",IF(COUNTIFS('MP내역(중립)'!A:A,A234,'MP내역(중립)'!H:H,"X")=0,"O","X"))</f>
        <v/>
      </c>
      <c r="S234" s="20"/>
    </row>
    <row r="235" spans="12:19">
      <c r="L235" s="21" t="str">
        <f t="shared" si="6"/>
        <v/>
      </c>
      <c r="M235" s="21" t="str">
        <f t="shared" si="7"/>
        <v/>
      </c>
      <c r="N235" s="21" t="str">
        <f>IF(A235="","",IFERROR(IF(J235&lt;VLOOKUP(A235,'포트변경내역(적극)'!A:J,10,0),"O","X"),""))</f>
        <v/>
      </c>
      <c r="O235" s="21" t="str">
        <f>IF(A235="","",COUNTIFS('MP내역(중립)'!$A:$A,A235)-COUNTIFS('MP내역(중립)'!$A:$A,A235,'MP내역(중립)'!$B:$B,"현금")-COUNTIFS('MP내역(중립)'!$A:$A,A235,'MP내역(중립)'!$B:$B,"예수금")-COUNTIFS('MP내역(중립)'!$A:$A,A235,'MP내역(중립)'!$B:$B,"예탁금")-COUNTIFS('MP내역(중립)'!$A:$A,A235,'MP내역(중립)'!$B:$B,"합계"))</f>
        <v/>
      </c>
      <c r="P235" s="21" t="str">
        <f>IF(A235="","",IF(COUNTIFS('MP내역(중립)'!A:A,A235,'MP내역(중립)'!G:G,"&gt;"&amp;$F$2,'MP내역(중립)'!D:D,"&lt;&gt;"&amp;$H$2,'MP내역(중립)'!D:D,"&lt;&gt;"&amp;$I$2,'MP내역(중립)'!B:B,"&lt;&gt;현금",'MP내역(중립)'!B:B,"&lt;&gt;합계")=0,"O","X"))</f>
        <v/>
      </c>
      <c r="Q235" s="21" t="str">
        <f>IF(A235="","",IF(AND(ABS(I235-SUMIFS('MP내역(중립)'!G:G,'MP내역(중립)'!A:A,A235,'MP내역(중립)'!F:F,"Y"))&lt;0.001,ABS(H235-SUMIFS('MP내역(중립)'!G:G,'MP내역(중립)'!A:A,A235,'MP내역(중립)'!B:B,"&lt;&gt;합계"))&lt;0.001),"O","X"))</f>
        <v/>
      </c>
      <c r="R235" s="21" t="str">
        <f>IF(A235="","",IF(COUNTIFS('MP내역(중립)'!A:A,A235,'MP내역(중립)'!H:H,"X")=0,"O","X"))</f>
        <v/>
      </c>
      <c r="S235" s="20"/>
    </row>
    <row r="236" spans="12:19">
      <c r="L236" s="21" t="str">
        <f t="shared" si="6"/>
        <v/>
      </c>
      <c r="M236" s="21" t="str">
        <f t="shared" si="7"/>
        <v/>
      </c>
      <c r="N236" s="21" t="str">
        <f>IF(A236="","",IFERROR(IF(J236&lt;VLOOKUP(A236,'포트변경내역(적극)'!A:J,10,0),"O","X"),""))</f>
        <v/>
      </c>
      <c r="O236" s="21" t="str">
        <f>IF(A236="","",COUNTIFS('MP내역(중립)'!$A:$A,A236)-COUNTIFS('MP내역(중립)'!$A:$A,A236,'MP내역(중립)'!$B:$B,"현금")-COUNTIFS('MP내역(중립)'!$A:$A,A236,'MP내역(중립)'!$B:$B,"예수금")-COUNTIFS('MP내역(중립)'!$A:$A,A236,'MP내역(중립)'!$B:$B,"예탁금")-COUNTIFS('MP내역(중립)'!$A:$A,A236,'MP내역(중립)'!$B:$B,"합계"))</f>
        <v/>
      </c>
      <c r="P236" s="21" t="str">
        <f>IF(A236="","",IF(COUNTIFS('MP내역(중립)'!A:A,A236,'MP내역(중립)'!G:G,"&gt;"&amp;$F$2,'MP내역(중립)'!D:D,"&lt;&gt;"&amp;$H$2,'MP내역(중립)'!D:D,"&lt;&gt;"&amp;$I$2,'MP내역(중립)'!B:B,"&lt;&gt;현금",'MP내역(중립)'!B:B,"&lt;&gt;합계")=0,"O","X"))</f>
        <v/>
      </c>
      <c r="Q236" s="21" t="str">
        <f>IF(A236="","",IF(AND(ABS(I236-SUMIFS('MP내역(중립)'!G:G,'MP내역(중립)'!A:A,A236,'MP내역(중립)'!F:F,"Y"))&lt;0.001,ABS(H236-SUMIFS('MP내역(중립)'!G:G,'MP내역(중립)'!A:A,A236,'MP내역(중립)'!B:B,"&lt;&gt;합계"))&lt;0.001),"O","X"))</f>
        <v/>
      </c>
      <c r="R236" s="21" t="str">
        <f>IF(A236="","",IF(COUNTIFS('MP내역(중립)'!A:A,A236,'MP내역(중립)'!H:H,"X")=0,"O","X"))</f>
        <v/>
      </c>
      <c r="S236" s="20"/>
    </row>
    <row r="237" spans="12:19">
      <c r="L237" s="21" t="str">
        <f t="shared" si="6"/>
        <v/>
      </c>
      <c r="M237" s="21" t="str">
        <f t="shared" si="7"/>
        <v/>
      </c>
      <c r="N237" s="21" t="str">
        <f>IF(A237="","",IFERROR(IF(J237&lt;VLOOKUP(A237,'포트변경내역(적극)'!A:J,10,0),"O","X"),""))</f>
        <v/>
      </c>
      <c r="O237" s="21" t="str">
        <f>IF(A237="","",COUNTIFS('MP내역(중립)'!$A:$A,A237)-COUNTIFS('MP내역(중립)'!$A:$A,A237,'MP내역(중립)'!$B:$B,"현금")-COUNTIFS('MP내역(중립)'!$A:$A,A237,'MP내역(중립)'!$B:$B,"예수금")-COUNTIFS('MP내역(중립)'!$A:$A,A237,'MP내역(중립)'!$B:$B,"예탁금")-COUNTIFS('MP내역(중립)'!$A:$A,A237,'MP내역(중립)'!$B:$B,"합계"))</f>
        <v/>
      </c>
      <c r="P237" s="21" t="str">
        <f>IF(A237="","",IF(COUNTIFS('MP내역(중립)'!A:A,A237,'MP내역(중립)'!G:G,"&gt;"&amp;$F$2,'MP내역(중립)'!D:D,"&lt;&gt;"&amp;$H$2,'MP내역(중립)'!D:D,"&lt;&gt;"&amp;$I$2,'MP내역(중립)'!B:B,"&lt;&gt;현금",'MP내역(중립)'!B:B,"&lt;&gt;합계")=0,"O","X"))</f>
        <v/>
      </c>
      <c r="Q237" s="21" t="str">
        <f>IF(A237="","",IF(AND(ABS(I237-SUMIFS('MP내역(중립)'!G:G,'MP내역(중립)'!A:A,A237,'MP내역(중립)'!F:F,"Y"))&lt;0.001,ABS(H237-SUMIFS('MP내역(중립)'!G:G,'MP내역(중립)'!A:A,A237,'MP내역(중립)'!B:B,"&lt;&gt;합계"))&lt;0.001),"O","X"))</f>
        <v/>
      </c>
      <c r="R237" s="21" t="str">
        <f>IF(A237="","",IF(COUNTIFS('MP내역(중립)'!A:A,A237,'MP내역(중립)'!H:H,"X")=0,"O","X"))</f>
        <v/>
      </c>
      <c r="S237" s="20"/>
    </row>
    <row r="238" spans="12:19">
      <c r="L238" s="21" t="str">
        <f t="shared" si="6"/>
        <v/>
      </c>
      <c r="M238" s="21" t="str">
        <f t="shared" si="7"/>
        <v/>
      </c>
      <c r="N238" s="21" t="str">
        <f>IF(A238="","",IFERROR(IF(J238&lt;VLOOKUP(A238,'포트변경내역(적극)'!A:J,10,0),"O","X"),""))</f>
        <v/>
      </c>
      <c r="O238" s="21" t="str">
        <f>IF(A238="","",COUNTIFS('MP내역(중립)'!$A:$A,A238)-COUNTIFS('MP내역(중립)'!$A:$A,A238,'MP내역(중립)'!$B:$B,"현금")-COUNTIFS('MP내역(중립)'!$A:$A,A238,'MP내역(중립)'!$B:$B,"예수금")-COUNTIFS('MP내역(중립)'!$A:$A,A238,'MP내역(중립)'!$B:$B,"예탁금")-COUNTIFS('MP내역(중립)'!$A:$A,A238,'MP내역(중립)'!$B:$B,"합계"))</f>
        <v/>
      </c>
      <c r="P238" s="21" t="str">
        <f>IF(A238="","",IF(COUNTIFS('MP내역(중립)'!A:A,A238,'MP내역(중립)'!G:G,"&gt;"&amp;$F$2,'MP내역(중립)'!D:D,"&lt;&gt;"&amp;$H$2,'MP내역(중립)'!D:D,"&lt;&gt;"&amp;$I$2,'MP내역(중립)'!B:B,"&lt;&gt;현금",'MP내역(중립)'!B:B,"&lt;&gt;합계")=0,"O","X"))</f>
        <v/>
      </c>
      <c r="Q238" s="21" t="str">
        <f>IF(A238="","",IF(AND(ABS(I238-SUMIFS('MP내역(중립)'!G:G,'MP내역(중립)'!A:A,A238,'MP내역(중립)'!F:F,"Y"))&lt;0.001,ABS(H238-SUMIFS('MP내역(중립)'!G:G,'MP내역(중립)'!A:A,A238,'MP내역(중립)'!B:B,"&lt;&gt;합계"))&lt;0.001),"O","X"))</f>
        <v/>
      </c>
      <c r="R238" s="21" t="str">
        <f>IF(A238="","",IF(COUNTIFS('MP내역(중립)'!A:A,A238,'MP내역(중립)'!H:H,"X")=0,"O","X"))</f>
        <v/>
      </c>
      <c r="S238" s="20"/>
    </row>
    <row r="239" spans="12:19">
      <c r="L239" s="21" t="str">
        <f t="shared" si="6"/>
        <v/>
      </c>
      <c r="M239" s="21" t="str">
        <f t="shared" si="7"/>
        <v/>
      </c>
      <c r="N239" s="21" t="str">
        <f>IF(A239="","",IFERROR(IF(J239&lt;VLOOKUP(A239,'포트변경내역(적극)'!A:J,10,0),"O","X"),""))</f>
        <v/>
      </c>
      <c r="O239" s="21" t="str">
        <f>IF(A239="","",COUNTIFS('MP내역(중립)'!$A:$A,A239)-COUNTIFS('MP내역(중립)'!$A:$A,A239,'MP내역(중립)'!$B:$B,"현금")-COUNTIFS('MP내역(중립)'!$A:$A,A239,'MP내역(중립)'!$B:$B,"예수금")-COUNTIFS('MP내역(중립)'!$A:$A,A239,'MP내역(중립)'!$B:$B,"예탁금")-COUNTIFS('MP내역(중립)'!$A:$A,A239,'MP내역(중립)'!$B:$B,"합계"))</f>
        <v/>
      </c>
      <c r="P239" s="21" t="str">
        <f>IF(A239="","",IF(COUNTIFS('MP내역(중립)'!A:A,A239,'MP내역(중립)'!G:G,"&gt;"&amp;$F$2,'MP내역(중립)'!D:D,"&lt;&gt;"&amp;$H$2,'MP내역(중립)'!D:D,"&lt;&gt;"&amp;$I$2,'MP내역(중립)'!B:B,"&lt;&gt;현금",'MP내역(중립)'!B:B,"&lt;&gt;합계")=0,"O","X"))</f>
        <v/>
      </c>
      <c r="Q239" s="21" t="str">
        <f>IF(A239="","",IF(AND(ABS(I239-SUMIFS('MP내역(중립)'!G:G,'MP내역(중립)'!A:A,A239,'MP내역(중립)'!F:F,"Y"))&lt;0.001,ABS(H239-SUMIFS('MP내역(중립)'!G:G,'MP내역(중립)'!A:A,A239,'MP내역(중립)'!B:B,"&lt;&gt;합계"))&lt;0.001),"O","X"))</f>
        <v/>
      </c>
      <c r="R239" s="21" t="str">
        <f>IF(A239="","",IF(COUNTIFS('MP내역(중립)'!A:A,A239,'MP내역(중립)'!H:H,"X")=0,"O","X"))</f>
        <v/>
      </c>
      <c r="S239" s="20"/>
    </row>
    <row r="240" spans="12:19">
      <c r="L240" s="21" t="str">
        <f t="shared" si="6"/>
        <v/>
      </c>
      <c r="M240" s="21" t="str">
        <f t="shared" si="7"/>
        <v/>
      </c>
      <c r="N240" s="21" t="str">
        <f>IF(A240="","",IFERROR(IF(J240&lt;VLOOKUP(A240,'포트변경내역(적극)'!A:J,10,0),"O","X"),""))</f>
        <v/>
      </c>
      <c r="O240" s="21" t="str">
        <f>IF(A240="","",COUNTIFS('MP내역(중립)'!$A:$A,A240)-COUNTIFS('MP내역(중립)'!$A:$A,A240,'MP내역(중립)'!$B:$B,"현금")-COUNTIFS('MP내역(중립)'!$A:$A,A240,'MP내역(중립)'!$B:$B,"예수금")-COUNTIFS('MP내역(중립)'!$A:$A,A240,'MP내역(중립)'!$B:$B,"예탁금")-COUNTIFS('MP내역(중립)'!$A:$A,A240,'MP내역(중립)'!$B:$B,"합계"))</f>
        <v/>
      </c>
      <c r="P240" s="21" t="str">
        <f>IF(A240="","",IF(COUNTIFS('MP내역(중립)'!A:A,A240,'MP내역(중립)'!G:G,"&gt;"&amp;$F$2,'MP내역(중립)'!D:D,"&lt;&gt;"&amp;$H$2,'MP내역(중립)'!D:D,"&lt;&gt;"&amp;$I$2,'MP내역(중립)'!B:B,"&lt;&gt;현금",'MP내역(중립)'!B:B,"&lt;&gt;합계")=0,"O","X"))</f>
        <v/>
      </c>
      <c r="Q240" s="21" t="str">
        <f>IF(A240="","",IF(AND(ABS(I240-SUMIFS('MP내역(중립)'!G:G,'MP내역(중립)'!A:A,A240,'MP내역(중립)'!F:F,"Y"))&lt;0.001,ABS(H240-SUMIFS('MP내역(중립)'!G:G,'MP내역(중립)'!A:A,A240,'MP내역(중립)'!B:B,"&lt;&gt;합계"))&lt;0.001),"O","X"))</f>
        <v/>
      </c>
      <c r="R240" s="21" t="str">
        <f>IF(A240="","",IF(COUNTIFS('MP내역(중립)'!A:A,A240,'MP내역(중립)'!H:H,"X")=0,"O","X"))</f>
        <v/>
      </c>
      <c r="S240" s="20"/>
    </row>
    <row r="241" spans="12:19">
      <c r="L241" s="21" t="str">
        <f t="shared" si="6"/>
        <v/>
      </c>
      <c r="M241" s="21" t="str">
        <f t="shared" si="7"/>
        <v/>
      </c>
      <c r="N241" s="21" t="str">
        <f>IF(A241="","",IFERROR(IF(J241&lt;VLOOKUP(A241,'포트변경내역(적극)'!A:J,10,0),"O","X"),""))</f>
        <v/>
      </c>
      <c r="O241" s="21" t="str">
        <f>IF(A241="","",COUNTIFS('MP내역(중립)'!$A:$A,A241)-COUNTIFS('MP내역(중립)'!$A:$A,A241,'MP내역(중립)'!$B:$B,"현금")-COUNTIFS('MP내역(중립)'!$A:$A,A241,'MP내역(중립)'!$B:$B,"예수금")-COUNTIFS('MP내역(중립)'!$A:$A,A241,'MP내역(중립)'!$B:$B,"예탁금")-COUNTIFS('MP내역(중립)'!$A:$A,A241,'MP내역(중립)'!$B:$B,"합계"))</f>
        <v/>
      </c>
      <c r="P241" s="21" t="str">
        <f>IF(A241="","",IF(COUNTIFS('MP내역(중립)'!A:A,A241,'MP내역(중립)'!G:G,"&gt;"&amp;$F$2,'MP내역(중립)'!D:D,"&lt;&gt;"&amp;$H$2,'MP내역(중립)'!D:D,"&lt;&gt;"&amp;$I$2,'MP내역(중립)'!B:B,"&lt;&gt;현금",'MP내역(중립)'!B:B,"&lt;&gt;합계")=0,"O","X"))</f>
        <v/>
      </c>
      <c r="Q241" s="21" t="str">
        <f>IF(A241="","",IF(AND(ABS(I241-SUMIFS('MP내역(중립)'!G:G,'MP내역(중립)'!A:A,A241,'MP내역(중립)'!F:F,"Y"))&lt;0.001,ABS(H241-SUMIFS('MP내역(중립)'!G:G,'MP내역(중립)'!A:A,A241,'MP내역(중립)'!B:B,"&lt;&gt;합계"))&lt;0.001),"O","X"))</f>
        <v/>
      </c>
      <c r="R241" s="21" t="str">
        <f>IF(A241="","",IF(COUNTIFS('MP내역(중립)'!A:A,A241,'MP내역(중립)'!H:H,"X")=0,"O","X"))</f>
        <v/>
      </c>
      <c r="S241" s="20"/>
    </row>
    <row r="242" spans="12:19">
      <c r="L242" s="21" t="str">
        <f t="shared" si="6"/>
        <v/>
      </c>
      <c r="M242" s="21" t="str">
        <f t="shared" si="7"/>
        <v/>
      </c>
      <c r="N242" s="21" t="str">
        <f>IF(A242="","",IFERROR(IF(J242&lt;VLOOKUP(A242,'포트변경내역(적극)'!A:J,10,0),"O","X"),""))</f>
        <v/>
      </c>
      <c r="O242" s="21" t="str">
        <f>IF(A242="","",COUNTIFS('MP내역(중립)'!$A:$A,A242)-COUNTIFS('MP내역(중립)'!$A:$A,A242,'MP내역(중립)'!$B:$B,"현금")-COUNTIFS('MP내역(중립)'!$A:$A,A242,'MP내역(중립)'!$B:$B,"예수금")-COUNTIFS('MP내역(중립)'!$A:$A,A242,'MP내역(중립)'!$B:$B,"예탁금")-COUNTIFS('MP내역(중립)'!$A:$A,A242,'MP내역(중립)'!$B:$B,"합계"))</f>
        <v/>
      </c>
      <c r="P242" s="21" t="str">
        <f>IF(A242="","",IF(COUNTIFS('MP내역(중립)'!A:A,A242,'MP내역(중립)'!G:G,"&gt;"&amp;$F$2,'MP내역(중립)'!D:D,"&lt;&gt;"&amp;$H$2,'MP내역(중립)'!D:D,"&lt;&gt;"&amp;$I$2,'MP내역(중립)'!B:B,"&lt;&gt;현금",'MP내역(중립)'!B:B,"&lt;&gt;합계")=0,"O","X"))</f>
        <v/>
      </c>
      <c r="Q242" s="21" t="str">
        <f>IF(A242="","",IF(AND(ABS(I242-SUMIFS('MP내역(중립)'!G:G,'MP내역(중립)'!A:A,A242,'MP내역(중립)'!F:F,"Y"))&lt;0.001,ABS(H242-SUMIFS('MP내역(중립)'!G:G,'MP내역(중립)'!A:A,A242,'MP내역(중립)'!B:B,"&lt;&gt;합계"))&lt;0.001),"O","X"))</f>
        <v/>
      </c>
      <c r="R242" s="21" t="str">
        <f>IF(A242="","",IF(COUNTIFS('MP내역(중립)'!A:A,A242,'MP내역(중립)'!H:H,"X")=0,"O","X"))</f>
        <v/>
      </c>
      <c r="S242" s="20"/>
    </row>
    <row r="243" spans="12:19">
      <c r="L243" s="21" t="str">
        <f t="shared" si="6"/>
        <v/>
      </c>
      <c r="M243" s="21" t="str">
        <f t="shared" si="7"/>
        <v/>
      </c>
      <c r="N243" s="21" t="str">
        <f>IF(A243="","",IFERROR(IF(J243&lt;VLOOKUP(A243,'포트변경내역(적극)'!A:J,10,0),"O","X"),""))</f>
        <v/>
      </c>
      <c r="O243" s="21" t="str">
        <f>IF(A243="","",COUNTIFS('MP내역(중립)'!$A:$A,A243)-COUNTIFS('MP내역(중립)'!$A:$A,A243,'MP내역(중립)'!$B:$B,"현금")-COUNTIFS('MP내역(중립)'!$A:$A,A243,'MP내역(중립)'!$B:$B,"예수금")-COUNTIFS('MP내역(중립)'!$A:$A,A243,'MP내역(중립)'!$B:$B,"예탁금")-COUNTIFS('MP내역(중립)'!$A:$A,A243,'MP내역(중립)'!$B:$B,"합계"))</f>
        <v/>
      </c>
      <c r="P243" s="21" t="str">
        <f>IF(A243="","",IF(COUNTIFS('MP내역(중립)'!A:A,A243,'MP내역(중립)'!G:G,"&gt;"&amp;$F$2,'MP내역(중립)'!D:D,"&lt;&gt;"&amp;$H$2,'MP내역(중립)'!D:D,"&lt;&gt;"&amp;$I$2,'MP내역(중립)'!B:B,"&lt;&gt;현금",'MP내역(중립)'!B:B,"&lt;&gt;합계")=0,"O","X"))</f>
        <v/>
      </c>
      <c r="Q243" s="21" t="str">
        <f>IF(A243="","",IF(AND(ABS(I243-SUMIFS('MP내역(중립)'!G:G,'MP내역(중립)'!A:A,A243,'MP내역(중립)'!F:F,"Y"))&lt;0.001,ABS(H243-SUMIFS('MP내역(중립)'!G:G,'MP내역(중립)'!A:A,A243,'MP내역(중립)'!B:B,"&lt;&gt;합계"))&lt;0.001),"O","X"))</f>
        <v/>
      </c>
      <c r="R243" s="21" t="str">
        <f>IF(A243="","",IF(COUNTIFS('MP내역(중립)'!A:A,A243,'MP내역(중립)'!H:H,"X")=0,"O","X"))</f>
        <v/>
      </c>
      <c r="S243" s="20"/>
    </row>
    <row r="244" spans="12:19">
      <c r="L244" s="21" t="str">
        <f t="shared" si="6"/>
        <v/>
      </c>
      <c r="M244" s="21" t="str">
        <f t="shared" si="7"/>
        <v/>
      </c>
      <c r="N244" s="21" t="str">
        <f>IF(A244="","",IFERROR(IF(J244&lt;VLOOKUP(A244,'포트변경내역(적극)'!A:J,10,0),"O","X"),""))</f>
        <v/>
      </c>
      <c r="O244" s="21" t="str">
        <f>IF(A244="","",COUNTIFS('MP내역(중립)'!$A:$A,A244)-COUNTIFS('MP내역(중립)'!$A:$A,A244,'MP내역(중립)'!$B:$B,"현금")-COUNTIFS('MP내역(중립)'!$A:$A,A244,'MP내역(중립)'!$B:$B,"예수금")-COUNTIFS('MP내역(중립)'!$A:$A,A244,'MP내역(중립)'!$B:$B,"예탁금")-COUNTIFS('MP내역(중립)'!$A:$A,A244,'MP내역(중립)'!$B:$B,"합계"))</f>
        <v/>
      </c>
      <c r="P244" s="21" t="str">
        <f>IF(A244="","",IF(COUNTIFS('MP내역(중립)'!A:A,A244,'MP내역(중립)'!G:G,"&gt;"&amp;$F$2,'MP내역(중립)'!D:D,"&lt;&gt;"&amp;$H$2,'MP내역(중립)'!D:D,"&lt;&gt;"&amp;$I$2,'MP내역(중립)'!B:B,"&lt;&gt;현금",'MP내역(중립)'!B:B,"&lt;&gt;합계")=0,"O","X"))</f>
        <v/>
      </c>
      <c r="Q244" s="21" t="str">
        <f>IF(A244="","",IF(AND(ABS(I244-SUMIFS('MP내역(중립)'!G:G,'MP내역(중립)'!A:A,A244,'MP내역(중립)'!F:F,"Y"))&lt;0.001,ABS(H244-SUMIFS('MP내역(중립)'!G:G,'MP내역(중립)'!A:A,A244,'MP내역(중립)'!B:B,"&lt;&gt;합계"))&lt;0.001),"O","X"))</f>
        <v/>
      </c>
      <c r="R244" s="21" t="str">
        <f>IF(A244="","",IF(COUNTIFS('MP내역(중립)'!A:A,A244,'MP내역(중립)'!H:H,"X")=0,"O","X"))</f>
        <v/>
      </c>
      <c r="S244" s="20"/>
    </row>
    <row r="245" spans="12:19">
      <c r="L245" s="21" t="str">
        <f t="shared" si="6"/>
        <v/>
      </c>
      <c r="M245" s="21" t="str">
        <f t="shared" si="7"/>
        <v/>
      </c>
      <c r="N245" s="21" t="str">
        <f>IF(A245="","",IFERROR(IF(J245&lt;VLOOKUP(A245,'포트변경내역(적극)'!A:J,10,0),"O","X"),""))</f>
        <v/>
      </c>
      <c r="O245" s="21" t="str">
        <f>IF(A245="","",COUNTIFS('MP내역(중립)'!$A:$A,A245)-COUNTIFS('MP내역(중립)'!$A:$A,A245,'MP내역(중립)'!$B:$B,"현금")-COUNTIFS('MP내역(중립)'!$A:$A,A245,'MP내역(중립)'!$B:$B,"예수금")-COUNTIFS('MP내역(중립)'!$A:$A,A245,'MP내역(중립)'!$B:$B,"예탁금")-COUNTIFS('MP내역(중립)'!$A:$A,A245,'MP내역(중립)'!$B:$B,"합계"))</f>
        <v/>
      </c>
      <c r="P245" s="21" t="str">
        <f>IF(A245="","",IF(COUNTIFS('MP내역(중립)'!A:A,A245,'MP내역(중립)'!G:G,"&gt;"&amp;$F$2,'MP내역(중립)'!D:D,"&lt;&gt;"&amp;$H$2,'MP내역(중립)'!D:D,"&lt;&gt;"&amp;$I$2,'MP내역(중립)'!B:B,"&lt;&gt;현금",'MP내역(중립)'!B:B,"&lt;&gt;합계")=0,"O","X"))</f>
        <v/>
      </c>
      <c r="Q245" s="21" t="str">
        <f>IF(A245="","",IF(AND(ABS(I245-SUMIFS('MP내역(중립)'!G:G,'MP내역(중립)'!A:A,A245,'MP내역(중립)'!F:F,"Y"))&lt;0.001,ABS(H245-SUMIFS('MP내역(중립)'!G:G,'MP내역(중립)'!A:A,A245,'MP내역(중립)'!B:B,"&lt;&gt;합계"))&lt;0.001),"O","X"))</f>
        <v/>
      </c>
      <c r="R245" s="21" t="str">
        <f>IF(A245="","",IF(COUNTIFS('MP내역(중립)'!A:A,A245,'MP내역(중립)'!H:H,"X")=0,"O","X"))</f>
        <v/>
      </c>
      <c r="S245" s="20"/>
    </row>
    <row r="246" spans="12:19">
      <c r="L246" s="21" t="str">
        <f t="shared" si="6"/>
        <v/>
      </c>
      <c r="M246" s="21" t="str">
        <f t="shared" si="7"/>
        <v/>
      </c>
      <c r="N246" s="21" t="str">
        <f>IF(A246="","",IFERROR(IF(J246&lt;VLOOKUP(A246,'포트변경내역(적극)'!A:J,10,0),"O","X"),""))</f>
        <v/>
      </c>
      <c r="O246" s="21" t="str">
        <f>IF(A246="","",COUNTIFS('MP내역(중립)'!$A:$A,A246)-COUNTIFS('MP내역(중립)'!$A:$A,A246,'MP내역(중립)'!$B:$B,"현금")-COUNTIFS('MP내역(중립)'!$A:$A,A246,'MP내역(중립)'!$B:$B,"예수금")-COUNTIFS('MP내역(중립)'!$A:$A,A246,'MP내역(중립)'!$B:$B,"예탁금")-COUNTIFS('MP내역(중립)'!$A:$A,A246,'MP내역(중립)'!$B:$B,"합계"))</f>
        <v/>
      </c>
      <c r="P246" s="21" t="str">
        <f>IF(A246="","",IF(COUNTIFS('MP내역(중립)'!A:A,A246,'MP내역(중립)'!G:G,"&gt;"&amp;$F$2,'MP내역(중립)'!D:D,"&lt;&gt;"&amp;$H$2,'MP내역(중립)'!D:D,"&lt;&gt;"&amp;$I$2,'MP내역(중립)'!B:B,"&lt;&gt;현금",'MP내역(중립)'!B:B,"&lt;&gt;합계")=0,"O","X"))</f>
        <v/>
      </c>
      <c r="Q246" s="21" t="str">
        <f>IF(A246="","",IF(AND(ABS(I246-SUMIFS('MP내역(중립)'!G:G,'MP내역(중립)'!A:A,A246,'MP내역(중립)'!F:F,"Y"))&lt;0.001,ABS(H246-SUMIFS('MP내역(중립)'!G:G,'MP내역(중립)'!A:A,A246,'MP내역(중립)'!B:B,"&lt;&gt;합계"))&lt;0.001),"O","X"))</f>
        <v/>
      </c>
      <c r="R246" s="21" t="str">
        <f>IF(A246="","",IF(COUNTIFS('MP내역(중립)'!A:A,A246,'MP내역(중립)'!H:H,"X")=0,"O","X"))</f>
        <v/>
      </c>
      <c r="S246" s="20"/>
    </row>
    <row r="247" spans="12:19">
      <c r="L247" s="21" t="str">
        <f t="shared" si="6"/>
        <v/>
      </c>
      <c r="M247" s="21" t="str">
        <f t="shared" si="7"/>
        <v/>
      </c>
      <c r="N247" s="21" t="str">
        <f>IF(A247="","",IFERROR(IF(J247&lt;VLOOKUP(A247,'포트변경내역(적극)'!A:J,10,0),"O","X"),""))</f>
        <v/>
      </c>
      <c r="O247" s="21" t="str">
        <f>IF(A247="","",COUNTIFS('MP내역(중립)'!$A:$A,A247)-COUNTIFS('MP내역(중립)'!$A:$A,A247,'MP내역(중립)'!$B:$B,"현금")-COUNTIFS('MP내역(중립)'!$A:$A,A247,'MP내역(중립)'!$B:$B,"예수금")-COUNTIFS('MP내역(중립)'!$A:$A,A247,'MP내역(중립)'!$B:$B,"예탁금")-COUNTIFS('MP내역(중립)'!$A:$A,A247,'MP내역(중립)'!$B:$B,"합계"))</f>
        <v/>
      </c>
      <c r="P247" s="21" t="str">
        <f>IF(A247="","",IF(COUNTIFS('MP내역(중립)'!A:A,A247,'MP내역(중립)'!G:G,"&gt;"&amp;$F$2,'MP내역(중립)'!D:D,"&lt;&gt;"&amp;$H$2,'MP내역(중립)'!D:D,"&lt;&gt;"&amp;$I$2,'MP내역(중립)'!B:B,"&lt;&gt;현금",'MP내역(중립)'!B:B,"&lt;&gt;합계")=0,"O","X"))</f>
        <v/>
      </c>
      <c r="Q247" s="21" t="str">
        <f>IF(A247="","",IF(AND(ABS(I247-SUMIFS('MP내역(중립)'!G:G,'MP내역(중립)'!A:A,A247,'MP내역(중립)'!F:F,"Y"))&lt;0.001,ABS(H247-SUMIFS('MP내역(중립)'!G:G,'MP내역(중립)'!A:A,A247,'MP내역(중립)'!B:B,"&lt;&gt;합계"))&lt;0.001),"O","X"))</f>
        <v/>
      </c>
      <c r="R247" s="21" t="str">
        <f>IF(A247="","",IF(COUNTIFS('MP내역(중립)'!A:A,A247,'MP내역(중립)'!H:H,"X")=0,"O","X"))</f>
        <v/>
      </c>
      <c r="S247" s="20"/>
    </row>
    <row r="248" spans="12:19">
      <c r="L248" s="21" t="str">
        <f t="shared" si="6"/>
        <v/>
      </c>
      <c r="M248" s="21" t="str">
        <f t="shared" si="7"/>
        <v/>
      </c>
      <c r="N248" s="21" t="str">
        <f>IF(A248="","",IFERROR(IF(J248&lt;VLOOKUP(A248,'포트변경내역(적극)'!A:J,10,0),"O","X"),""))</f>
        <v/>
      </c>
      <c r="O248" s="21" t="str">
        <f>IF(A248="","",COUNTIFS('MP내역(중립)'!$A:$A,A248)-COUNTIFS('MP내역(중립)'!$A:$A,A248,'MP내역(중립)'!$B:$B,"현금")-COUNTIFS('MP내역(중립)'!$A:$A,A248,'MP내역(중립)'!$B:$B,"예수금")-COUNTIFS('MP내역(중립)'!$A:$A,A248,'MP내역(중립)'!$B:$B,"예탁금")-COUNTIFS('MP내역(중립)'!$A:$A,A248,'MP내역(중립)'!$B:$B,"합계"))</f>
        <v/>
      </c>
      <c r="P248" s="21" t="str">
        <f>IF(A248="","",IF(COUNTIFS('MP내역(중립)'!A:A,A248,'MP내역(중립)'!G:G,"&gt;"&amp;$F$2,'MP내역(중립)'!D:D,"&lt;&gt;"&amp;$H$2,'MP내역(중립)'!D:D,"&lt;&gt;"&amp;$I$2,'MP내역(중립)'!B:B,"&lt;&gt;현금",'MP내역(중립)'!B:B,"&lt;&gt;합계")=0,"O","X"))</f>
        <v/>
      </c>
      <c r="Q248" s="21" t="str">
        <f>IF(A248="","",IF(AND(ABS(I248-SUMIFS('MP내역(중립)'!G:G,'MP내역(중립)'!A:A,A248,'MP내역(중립)'!F:F,"Y"))&lt;0.001,ABS(H248-SUMIFS('MP내역(중립)'!G:G,'MP내역(중립)'!A:A,A248,'MP내역(중립)'!B:B,"&lt;&gt;합계"))&lt;0.001),"O","X"))</f>
        <v/>
      </c>
      <c r="R248" s="21" t="str">
        <f>IF(A248="","",IF(COUNTIFS('MP내역(중립)'!A:A,A248,'MP내역(중립)'!H:H,"X")=0,"O","X"))</f>
        <v/>
      </c>
      <c r="S248" s="20"/>
    </row>
    <row r="249" spans="12:19">
      <c r="L249" s="21" t="str">
        <f t="shared" si="6"/>
        <v/>
      </c>
      <c r="M249" s="21" t="str">
        <f t="shared" si="7"/>
        <v/>
      </c>
      <c r="N249" s="21" t="str">
        <f>IF(A249="","",IFERROR(IF(J249&lt;VLOOKUP(A249,'포트변경내역(적극)'!A:J,10,0),"O","X"),""))</f>
        <v/>
      </c>
      <c r="O249" s="21" t="str">
        <f>IF(A249="","",COUNTIFS('MP내역(중립)'!$A:$A,A249)-COUNTIFS('MP내역(중립)'!$A:$A,A249,'MP내역(중립)'!$B:$B,"현금")-COUNTIFS('MP내역(중립)'!$A:$A,A249,'MP내역(중립)'!$B:$B,"예수금")-COUNTIFS('MP내역(중립)'!$A:$A,A249,'MP내역(중립)'!$B:$B,"예탁금")-COUNTIFS('MP내역(중립)'!$A:$A,A249,'MP내역(중립)'!$B:$B,"합계"))</f>
        <v/>
      </c>
      <c r="P249" s="21" t="str">
        <f>IF(A249="","",IF(COUNTIFS('MP내역(중립)'!A:A,A249,'MP내역(중립)'!G:G,"&gt;"&amp;$F$2,'MP내역(중립)'!D:D,"&lt;&gt;"&amp;$H$2,'MP내역(중립)'!D:D,"&lt;&gt;"&amp;$I$2,'MP내역(중립)'!B:B,"&lt;&gt;현금",'MP내역(중립)'!B:B,"&lt;&gt;합계")=0,"O","X"))</f>
        <v/>
      </c>
      <c r="Q249" s="21" t="str">
        <f>IF(A249="","",IF(AND(ABS(I249-SUMIFS('MP내역(중립)'!G:G,'MP내역(중립)'!A:A,A249,'MP내역(중립)'!F:F,"Y"))&lt;0.001,ABS(H249-SUMIFS('MP내역(중립)'!G:G,'MP내역(중립)'!A:A,A249,'MP내역(중립)'!B:B,"&lt;&gt;합계"))&lt;0.001),"O","X"))</f>
        <v/>
      </c>
      <c r="R249" s="21" t="str">
        <f>IF(A249="","",IF(COUNTIFS('MP내역(중립)'!A:A,A249,'MP내역(중립)'!H:H,"X")=0,"O","X"))</f>
        <v/>
      </c>
      <c r="S249" s="20"/>
    </row>
    <row r="250" spans="12:19">
      <c r="L250" s="21" t="str">
        <f t="shared" si="6"/>
        <v/>
      </c>
      <c r="M250" s="21" t="str">
        <f t="shared" si="7"/>
        <v/>
      </c>
      <c r="N250" s="21" t="str">
        <f>IF(A250="","",IFERROR(IF(J250&lt;VLOOKUP(A250,'포트변경내역(적극)'!A:J,10,0),"O","X"),""))</f>
        <v/>
      </c>
      <c r="O250" s="21" t="str">
        <f>IF(A250="","",COUNTIFS('MP내역(중립)'!$A:$A,A250)-COUNTIFS('MP내역(중립)'!$A:$A,A250,'MP내역(중립)'!$B:$B,"현금")-COUNTIFS('MP내역(중립)'!$A:$A,A250,'MP내역(중립)'!$B:$B,"예수금")-COUNTIFS('MP내역(중립)'!$A:$A,A250,'MP내역(중립)'!$B:$B,"예탁금")-COUNTIFS('MP내역(중립)'!$A:$A,A250,'MP내역(중립)'!$B:$B,"합계"))</f>
        <v/>
      </c>
      <c r="P250" s="21" t="str">
        <f>IF(A250="","",IF(COUNTIFS('MP내역(중립)'!A:A,A250,'MP내역(중립)'!G:G,"&gt;"&amp;$F$2,'MP내역(중립)'!D:D,"&lt;&gt;"&amp;$H$2,'MP내역(중립)'!D:D,"&lt;&gt;"&amp;$I$2,'MP내역(중립)'!B:B,"&lt;&gt;현금",'MP내역(중립)'!B:B,"&lt;&gt;합계")=0,"O","X"))</f>
        <v/>
      </c>
      <c r="Q250" s="21" t="str">
        <f>IF(A250="","",IF(AND(ABS(I250-SUMIFS('MP내역(중립)'!G:G,'MP내역(중립)'!A:A,A250,'MP내역(중립)'!F:F,"Y"))&lt;0.001,ABS(H250-SUMIFS('MP내역(중립)'!G:G,'MP내역(중립)'!A:A,A250,'MP내역(중립)'!B:B,"&lt;&gt;합계"))&lt;0.001),"O","X"))</f>
        <v/>
      </c>
      <c r="R250" s="21" t="str">
        <f>IF(A250="","",IF(COUNTIFS('MP내역(중립)'!A:A,A250,'MP내역(중립)'!H:H,"X")=0,"O","X"))</f>
        <v/>
      </c>
      <c r="S250" s="20"/>
    </row>
    <row r="251" spans="12:19">
      <c r="L251" s="21" t="str">
        <f t="shared" si="6"/>
        <v/>
      </c>
      <c r="M251" s="21" t="str">
        <f t="shared" si="7"/>
        <v/>
      </c>
      <c r="N251" s="21" t="str">
        <f>IF(A251="","",IFERROR(IF(J251&lt;VLOOKUP(A251,'포트변경내역(적극)'!A:J,10,0),"O","X"),""))</f>
        <v/>
      </c>
      <c r="O251" s="21" t="str">
        <f>IF(A251="","",COUNTIFS('MP내역(중립)'!$A:$A,A251)-COUNTIFS('MP내역(중립)'!$A:$A,A251,'MP내역(중립)'!$B:$B,"현금")-COUNTIFS('MP내역(중립)'!$A:$A,A251,'MP내역(중립)'!$B:$B,"예수금")-COUNTIFS('MP내역(중립)'!$A:$A,A251,'MP내역(중립)'!$B:$B,"예탁금")-COUNTIFS('MP내역(중립)'!$A:$A,A251,'MP내역(중립)'!$B:$B,"합계"))</f>
        <v/>
      </c>
      <c r="P251" s="21" t="str">
        <f>IF(A251="","",IF(COUNTIFS('MP내역(중립)'!A:A,A251,'MP내역(중립)'!G:G,"&gt;"&amp;$F$2,'MP내역(중립)'!D:D,"&lt;&gt;"&amp;$H$2,'MP내역(중립)'!D:D,"&lt;&gt;"&amp;$I$2,'MP내역(중립)'!B:B,"&lt;&gt;현금",'MP내역(중립)'!B:B,"&lt;&gt;합계")=0,"O","X"))</f>
        <v/>
      </c>
      <c r="Q251" s="21" t="str">
        <f>IF(A251="","",IF(AND(ABS(I251-SUMIFS('MP내역(중립)'!G:G,'MP내역(중립)'!A:A,A251,'MP내역(중립)'!F:F,"Y"))&lt;0.001,ABS(H251-SUMIFS('MP내역(중립)'!G:G,'MP내역(중립)'!A:A,A251,'MP내역(중립)'!B:B,"&lt;&gt;합계"))&lt;0.001),"O","X"))</f>
        <v/>
      </c>
      <c r="R251" s="21" t="str">
        <f>IF(A251="","",IF(COUNTIFS('MP내역(중립)'!A:A,A251,'MP내역(중립)'!H:H,"X")=0,"O","X"))</f>
        <v/>
      </c>
      <c r="S251" s="20"/>
    </row>
    <row r="252" spans="12:19">
      <c r="L252" s="21" t="str">
        <f t="shared" si="6"/>
        <v/>
      </c>
      <c r="M252" s="21" t="str">
        <f t="shared" si="7"/>
        <v/>
      </c>
      <c r="N252" s="21" t="str">
        <f>IF(A252="","",IFERROR(IF(J252&lt;VLOOKUP(A252,'포트변경내역(적극)'!A:J,10,0),"O","X"),""))</f>
        <v/>
      </c>
      <c r="O252" s="21" t="str">
        <f>IF(A252="","",COUNTIFS('MP내역(중립)'!$A:$A,A252)-COUNTIFS('MP내역(중립)'!$A:$A,A252,'MP내역(중립)'!$B:$B,"현금")-COUNTIFS('MP내역(중립)'!$A:$A,A252,'MP내역(중립)'!$B:$B,"예수금")-COUNTIFS('MP내역(중립)'!$A:$A,A252,'MP내역(중립)'!$B:$B,"예탁금")-COUNTIFS('MP내역(중립)'!$A:$A,A252,'MP내역(중립)'!$B:$B,"합계"))</f>
        <v/>
      </c>
      <c r="P252" s="21" t="str">
        <f>IF(A252="","",IF(COUNTIFS('MP내역(중립)'!A:A,A252,'MP내역(중립)'!G:G,"&gt;"&amp;$F$2,'MP내역(중립)'!D:D,"&lt;&gt;"&amp;$H$2,'MP내역(중립)'!D:D,"&lt;&gt;"&amp;$I$2,'MP내역(중립)'!B:B,"&lt;&gt;현금",'MP내역(중립)'!B:B,"&lt;&gt;합계")=0,"O","X"))</f>
        <v/>
      </c>
      <c r="Q252" s="21" t="str">
        <f>IF(A252="","",IF(AND(ABS(I252-SUMIFS('MP내역(중립)'!G:G,'MP내역(중립)'!A:A,A252,'MP내역(중립)'!F:F,"Y"))&lt;0.001,ABS(H252-SUMIFS('MP내역(중립)'!G:G,'MP내역(중립)'!A:A,A252,'MP내역(중립)'!B:B,"&lt;&gt;합계"))&lt;0.001),"O","X"))</f>
        <v/>
      </c>
      <c r="R252" s="21" t="str">
        <f>IF(A252="","",IF(COUNTIFS('MP내역(중립)'!A:A,A252,'MP내역(중립)'!H:H,"X")=0,"O","X"))</f>
        <v/>
      </c>
      <c r="S252" s="20"/>
    </row>
    <row r="253" spans="12:19">
      <c r="L253" s="21" t="str">
        <f t="shared" si="6"/>
        <v/>
      </c>
      <c r="M253" s="21" t="str">
        <f t="shared" si="7"/>
        <v/>
      </c>
      <c r="N253" s="21" t="str">
        <f>IF(A253="","",IFERROR(IF(J253&lt;VLOOKUP(A253,'포트변경내역(적극)'!A:J,10,0),"O","X"),""))</f>
        <v/>
      </c>
      <c r="O253" s="21" t="str">
        <f>IF(A253="","",COUNTIFS('MP내역(중립)'!$A:$A,A253)-COUNTIFS('MP내역(중립)'!$A:$A,A253,'MP내역(중립)'!$B:$B,"현금")-COUNTIFS('MP내역(중립)'!$A:$A,A253,'MP내역(중립)'!$B:$B,"예수금")-COUNTIFS('MP내역(중립)'!$A:$A,A253,'MP내역(중립)'!$B:$B,"예탁금")-COUNTIFS('MP내역(중립)'!$A:$A,A253,'MP내역(중립)'!$B:$B,"합계"))</f>
        <v/>
      </c>
      <c r="P253" s="21" t="str">
        <f>IF(A253="","",IF(COUNTIFS('MP내역(중립)'!A:A,A253,'MP내역(중립)'!G:G,"&gt;"&amp;$F$2,'MP내역(중립)'!D:D,"&lt;&gt;"&amp;$H$2,'MP내역(중립)'!D:D,"&lt;&gt;"&amp;$I$2,'MP내역(중립)'!B:B,"&lt;&gt;현금",'MP내역(중립)'!B:B,"&lt;&gt;합계")=0,"O","X"))</f>
        <v/>
      </c>
      <c r="Q253" s="21" t="str">
        <f>IF(A253="","",IF(AND(ABS(I253-SUMIFS('MP내역(중립)'!G:G,'MP내역(중립)'!A:A,A253,'MP내역(중립)'!F:F,"Y"))&lt;0.001,ABS(H253-SUMIFS('MP내역(중립)'!G:G,'MP내역(중립)'!A:A,A253,'MP내역(중립)'!B:B,"&lt;&gt;합계"))&lt;0.001),"O","X"))</f>
        <v/>
      </c>
      <c r="R253" s="21" t="str">
        <f>IF(A253="","",IF(COUNTIFS('MP내역(중립)'!A:A,A253,'MP내역(중립)'!H:H,"X")=0,"O","X"))</f>
        <v/>
      </c>
      <c r="S253" s="20"/>
    </row>
    <row r="254" spans="12:19">
      <c r="L254" s="21" t="str">
        <f t="shared" si="6"/>
        <v/>
      </c>
      <c r="M254" s="21" t="str">
        <f t="shared" si="7"/>
        <v/>
      </c>
      <c r="N254" s="21" t="str">
        <f>IF(A254="","",IFERROR(IF(J254&lt;VLOOKUP(A254,'포트변경내역(적극)'!A:J,10,0),"O","X"),""))</f>
        <v/>
      </c>
      <c r="O254" s="21" t="str">
        <f>IF(A254="","",COUNTIFS('MP내역(중립)'!$A:$A,A254)-COUNTIFS('MP내역(중립)'!$A:$A,A254,'MP내역(중립)'!$B:$B,"현금")-COUNTIFS('MP내역(중립)'!$A:$A,A254,'MP내역(중립)'!$B:$B,"예수금")-COUNTIFS('MP내역(중립)'!$A:$A,A254,'MP내역(중립)'!$B:$B,"예탁금")-COUNTIFS('MP내역(중립)'!$A:$A,A254,'MP내역(중립)'!$B:$B,"합계"))</f>
        <v/>
      </c>
      <c r="P254" s="21" t="str">
        <f>IF(A254="","",IF(COUNTIFS('MP내역(중립)'!A:A,A254,'MP내역(중립)'!G:G,"&gt;"&amp;$F$2,'MP내역(중립)'!D:D,"&lt;&gt;"&amp;$H$2,'MP내역(중립)'!D:D,"&lt;&gt;"&amp;$I$2,'MP내역(중립)'!B:B,"&lt;&gt;현금",'MP내역(중립)'!B:B,"&lt;&gt;합계")=0,"O","X"))</f>
        <v/>
      </c>
      <c r="Q254" s="21" t="str">
        <f>IF(A254="","",IF(AND(ABS(I254-SUMIFS('MP내역(중립)'!G:G,'MP내역(중립)'!A:A,A254,'MP내역(중립)'!F:F,"Y"))&lt;0.001,ABS(H254-SUMIFS('MP내역(중립)'!G:G,'MP내역(중립)'!A:A,A254,'MP내역(중립)'!B:B,"&lt;&gt;합계"))&lt;0.001),"O","X"))</f>
        <v/>
      </c>
      <c r="R254" s="21" t="str">
        <f>IF(A254="","",IF(COUNTIFS('MP내역(중립)'!A:A,A254,'MP내역(중립)'!H:H,"X")=0,"O","X"))</f>
        <v/>
      </c>
      <c r="S254" s="20"/>
    </row>
    <row r="255" spans="12:19">
      <c r="L255" s="21" t="str">
        <f t="shared" si="6"/>
        <v/>
      </c>
      <c r="M255" s="21" t="str">
        <f t="shared" si="7"/>
        <v/>
      </c>
      <c r="N255" s="21" t="str">
        <f>IF(A255="","",IFERROR(IF(J255&lt;VLOOKUP(A255,'포트변경내역(적극)'!A:J,10,0),"O","X"),""))</f>
        <v/>
      </c>
      <c r="O255" s="21" t="str">
        <f>IF(A255="","",COUNTIFS('MP내역(중립)'!$A:$A,A255)-COUNTIFS('MP내역(중립)'!$A:$A,A255,'MP내역(중립)'!$B:$B,"현금")-COUNTIFS('MP내역(중립)'!$A:$A,A255,'MP내역(중립)'!$B:$B,"예수금")-COUNTIFS('MP내역(중립)'!$A:$A,A255,'MP내역(중립)'!$B:$B,"예탁금")-COUNTIFS('MP내역(중립)'!$A:$A,A255,'MP내역(중립)'!$B:$B,"합계"))</f>
        <v/>
      </c>
      <c r="P255" s="21" t="str">
        <f>IF(A255="","",IF(COUNTIFS('MP내역(중립)'!A:A,A255,'MP내역(중립)'!G:G,"&gt;"&amp;$F$2,'MP내역(중립)'!D:D,"&lt;&gt;"&amp;$H$2,'MP내역(중립)'!D:D,"&lt;&gt;"&amp;$I$2,'MP내역(중립)'!B:B,"&lt;&gt;현금",'MP내역(중립)'!B:B,"&lt;&gt;합계")=0,"O","X"))</f>
        <v/>
      </c>
      <c r="Q255" s="21" t="str">
        <f>IF(A255="","",IF(AND(ABS(I255-SUMIFS('MP내역(중립)'!G:G,'MP내역(중립)'!A:A,A255,'MP내역(중립)'!F:F,"Y"))&lt;0.001,ABS(H255-SUMIFS('MP내역(중립)'!G:G,'MP내역(중립)'!A:A,A255,'MP내역(중립)'!B:B,"&lt;&gt;합계"))&lt;0.001),"O","X"))</f>
        <v/>
      </c>
      <c r="R255" s="21" t="str">
        <f>IF(A255="","",IF(COUNTIFS('MP내역(중립)'!A:A,A255,'MP내역(중립)'!H:H,"X")=0,"O","X"))</f>
        <v/>
      </c>
      <c r="S255" s="20"/>
    </row>
    <row r="256" spans="12:19">
      <c r="L256" s="21" t="str">
        <f t="shared" si="6"/>
        <v/>
      </c>
      <c r="M256" s="21" t="str">
        <f t="shared" si="7"/>
        <v/>
      </c>
      <c r="N256" s="21" t="str">
        <f>IF(A256="","",IFERROR(IF(J256&lt;VLOOKUP(A256,'포트변경내역(적극)'!A:J,10,0),"O","X"),""))</f>
        <v/>
      </c>
      <c r="O256" s="21" t="str">
        <f>IF(A256="","",COUNTIFS('MP내역(중립)'!$A:$A,A256)-COUNTIFS('MP내역(중립)'!$A:$A,A256,'MP내역(중립)'!$B:$B,"현금")-COUNTIFS('MP내역(중립)'!$A:$A,A256,'MP내역(중립)'!$B:$B,"예수금")-COUNTIFS('MP내역(중립)'!$A:$A,A256,'MP내역(중립)'!$B:$B,"예탁금")-COUNTIFS('MP내역(중립)'!$A:$A,A256,'MP내역(중립)'!$B:$B,"합계"))</f>
        <v/>
      </c>
      <c r="P256" s="21" t="str">
        <f>IF(A256="","",IF(COUNTIFS('MP내역(중립)'!A:A,A256,'MP내역(중립)'!G:G,"&gt;"&amp;$F$2,'MP내역(중립)'!D:D,"&lt;&gt;"&amp;$H$2,'MP내역(중립)'!D:D,"&lt;&gt;"&amp;$I$2,'MP내역(중립)'!B:B,"&lt;&gt;현금",'MP내역(중립)'!B:B,"&lt;&gt;합계")=0,"O","X"))</f>
        <v/>
      </c>
      <c r="Q256" s="21" t="str">
        <f>IF(A256="","",IF(AND(ABS(I256-SUMIFS('MP내역(중립)'!G:G,'MP내역(중립)'!A:A,A256,'MP내역(중립)'!F:F,"Y"))&lt;0.001,ABS(H256-SUMIFS('MP내역(중립)'!G:G,'MP내역(중립)'!A:A,A256,'MP내역(중립)'!B:B,"&lt;&gt;합계"))&lt;0.001),"O","X"))</f>
        <v/>
      </c>
      <c r="R256" s="21" t="str">
        <f>IF(A256="","",IF(COUNTIFS('MP내역(중립)'!A:A,A256,'MP내역(중립)'!H:H,"X")=0,"O","X"))</f>
        <v/>
      </c>
      <c r="S256" s="20"/>
    </row>
    <row r="257" spans="12:19">
      <c r="L257" s="21" t="str">
        <f t="shared" si="6"/>
        <v/>
      </c>
      <c r="M257" s="21" t="str">
        <f t="shared" si="7"/>
        <v/>
      </c>
      <c r="N257" s="21" t="str">
        <f>IF(A257="","",IFERROR(IF(J257&lt;VLOOKUP(A257,'포트변경내역(적극)'!A:J,10,0),"O","X"),""))</f>
        <v/>
      </c>
      <c r="O257" s="21" t="str">
        <f>IF(A257="","",COUNTIFS('MP내역(중립)'!$A:$A,A257)-COUNTIFS('MP내역(중립)'!$A:$A,A257,'MP내역(중립)'!$B:$B,"현금")-COUNTIFS('MP내역(중립)'!$A:$A,A257,'MP내역(중립)'!$B:$B,"예수금")-COUNTIFS('MP내역(중립)'!$A:$A,A257,'MP내역(중립)'!$B:$B,"예탁금")-COUNTIFS('MP내역(중립)'!$A:$A,A257,'MP내역(중립)'!$B:$B,"합계"))</f>
        <v/>
      </c>
      <c r="P257" s="21" t="str">
        <f>IF(A257="","",IF(COUNTIFS('MP내역(중립)'!A:A,A257,'MP내역(중립)'!G:G,"&gt;"&amp;$F$2,'MP내역(중립)'!D:D,"&lt;&gt;"&amp;$H$2,'MP내역(중립)'!D:D,"&lt;&gt;"&amp;$I$2,'MP내역(중립)'!B:B,"&lt;&gt;현금",'MP내역(중립)'!B:B,"&lt;&gt;합계")=0,"O","X"))</f>
        <v/>
      </c>
      <c r="Q257" s="21" t="str">
        <f>IF(A257="","",IF(AND(ABS(I257-SUMIFS('MP내역(중립)'!G:G,'MP내역(중립)'!A:A,A257,'MP내역(중립)'!F:F,"Y"))&lt;0.001,ABS(H257-SUMIFS('MP내역(중립)'!G:G,'MP내역(중립)'!A:A,A257,'MP내역(중립)'!B:B,"&lt;&gt;합계"))&lt;0.001),"O","X"))</f>
        <v/>
      </c>
      <c r="R257" s="21" t="str">
        <f>IF(A257="","",IF(COUNTIFS('MP내역(중립)'!A:A,A257,'MP내역(중립)'!H:H,"X")=0,"O","X"))</f>
        <v/>
      </c>
      <c r="S257" s="20"/>
    </row>
    <row r="258" spans="12:19">
      <c r="L258" s="21" t="str">
        <f t="shared" si="6"/>
        <v/>
      </c>
      <c r="M258" s="21" t="str">
        <f t="shared" si="7"/>
        <v/>
      </c>
      <c r="N258" s="21" t="str">
        <f>IF(A258="","",IFERROR(IF(J258&lt;VLOOKUP(A258,'포트변경내역(적극)'!A:J,10,0),"O","X"),""))</f>
        <v/>
      </c>
      <c r="O258" s="21" t="str">
        <f>IF(A258="","",COUNTIFS('MP내역(중립)'!$A:$A,A258)-COUNTIFS('MP내역(중립)'!$A:$A,A258,'MP내역(중립)'!$B:$B,"현금")-COUNTIFS('MP내역(중립)'!$A:$A,A258,'MP내역(중립)'!$B:$B,"예수금")-COUNTIFS('MP내역(중립)'!$A:$A,A258,'MP내역(중립)'!$B:$B,"예탁금")-COUNTIFS('MP내역(중립)'!$A:$A,A258,'MP내역(중립)'!$B:$B,"합계"))</f>
        <v/>
      </c>
      <c r="P258" s="21" t="str">
        <f>IF(A258="","",IF(COUNTIFS('MP내역(중립)'!A:A,A258,'MP내역(중립)'!G:G,"&gt;"&amp;$F$2,'MP내역(중립)'!D:D,"&lt;&gt;"&amp;$H$2,'MP내역(중립)'!D:D,"&lt;&gt;"&amp;$I$2,'MP내역(중립)'!B:B,"&lt;&gt;현금",'MP내역(중립)'!B:B,"&lt;&gt;합계")=0,"O","X"))</f>
        <v/>
      </c>
      <c r="Q258" s="21" t="str">
        <f>IF(A258="","",IF(AND(ABS(I258-SUMIFS('MP내역(중립)'!G:G,'MP내역(중립)'!A:A,A258,'MP내역(중립)'!F:F,"Y"))&lt;0.001,ABS(H258-SUMIFS('MP내역(중립)'!G:G,'MP내역(중립)'!A:A,A258,'MP내역(중립)'!B:B,"&lt;&gt;합계"))&lt;0.001),"O","X"))</f>
        <v/>
      </c>
      <c r="R258" s="21" t="str">
        <f>IF(A258="","",IF(COUNTIFS('MP내역(중립)'!A:A,A258,'MP내역(중립)'!H:H,"X")=0,"O","X"))</f>
        <v/>
      </c>
      <c r="S258" s="20"/>
    </row>
    <row r="259" spans="12:19">
      <c r="L259" s="21" t="str">
        <f t="shared" si="6"/>
        <v/>
      </c>
      <c r="M259" s="21" t="str">
        <f t="shared" si="7"/>
        <v/>
      </c>
      <c r="N259" s="21" t="str">
        <f>IF(A259="","",IFERROR(IF(J259&lt;VLOOKUP(A259,'포트변경내역(적극)'!A:J,10,0),"O","X"),""))</f>
        <v/>
      </c>
      <c r="O259" s="21" t="str">
        <f>IF(A259="","",COUNTIFS('MP내역(중립)'!$A:$A,A259)-COUNTIFS('MP내역(중립)'!$A:$A,A259,'MP내역(중립)'!$B:$B,"현금")-COUNTIFS('MP내역(중립)'!$A:$A,A259,'MP내역(중립)'!$B:$B,"예수금")-COUNTIFS('MP내역(중립)'!$A:$A,A259,'MP내역(중립)'!$B:$B,"예탁금")-COUNTIFS('MP내역(중립)'!$A:$A,A259,'MP내역(중립)'!$B:$B,"합계"))</f>
        <v/>
      </c>
      <c r="P259" s="21" t="str">
        <f>IF(A259="","",IF(COUNTIFS('MP내역(중립)'!A:A,A259,'MP내역(중립)'!G:G,"&gt;"&amp;$F$2,'MP내역(중립)'!D:D,"&lt;&gt;"&amp;$H$2,'MP내역(중립)'!D:D,"&lt;&gt;"&amp;$I$2,'MP내역(중립)'!B:B,"&lt;&gt;현금",'MP내역(중립)'!B:B,"&lt;&gt;합계")=0,"O","X"))</f>
        <v/>
      </c>
      <c r="Q259" s="21" t="str">
        <f>IF(A259="","",IF(AND(ABS(I259-SUMIFS('MP내역(중립)'!G:G,'MP내역(중립)'!A:A,A259,'MP내역(중립)'!F:F,"Y"))&lt;0.001,ABS(H259-SUMIFS('MP내역(중립)'!G:G,'MP내역(중립)'!A:A,A259,'MP내역(중립)'!B:B,"&lt;&gt;합계"))&lt;0.001),"O","X"))</f>
        <v/>
      </c>
      <c r="R259" s="21" t="str">
        <f>IF(A259="","",IF(COUNTIFS('MP내역(중립)'!A:A,A259,'MP내역(중립)'!H:H,"X")=0,"O","X"))</f>
        <v/>
      </c>
      <c r="S259" s="20"/>
    </row>
    <row r="260" spans="12:19">
      <c r="L260" s="21" t="str">
        <f t="shared" si="6"/>
        <v/>
      </c>
      <c r="M260" s="21" t="str">
        <f t="shared" si="7"/>
        <v/>
      </c>
      <c r="N260" s="21" t="str">
        <f>IF(A260="","",IFERROR(IF(J260&lt;VLOOKUP(A260,'포트변경내역(적극)'!A:J,10,0),"O","X"),""))</f>
        <v/>
      </c>
      <c r="O260" s="21" t="str">
        <f>IF(A260="","",COUNTIFS('MP내역(중립)'!$A:$A,A260)-COUNTIFS('MP내역(중립)'!$A:$A,A260,'MP내역(중립)'!$B:$B,"현금")-COUNTIFS('MP내역(중립)'!$A:$A,A260,'MP내역(중립)'!$B:$B,"예수금")-COUNTIFS('MP내역(중립)'!$A:$A,A260,'MP내역(중립)'!$B:$B,"예탁금")-COUNTIFS('MP내역(중립)'!$A:$A,A260,'MP내역(중립)'!$B:$B,"합계"))</f>
        <v/>
      </c>
      <c r="P260" s="21" t="str">
        <f>IF(A260="","",IF(COUNTIFS('MP내역(중립)'!A:A,A260,'MP내역(중립)'!G:G,"&gt;"&amp;$F$2,'MP내역(중립)'!D:D,"&lt;&gt;"&amp;$H$2,'MP내역(중립)'!D:D,"&lt;&gt;"&amp;$I$2,'MP내역(중립)'!B:B,"&lt;&gt;현금",'MP내역(중립)'!B:B,"&lt;&gt;합계")=0,"O","X"))</f>
        <v/>
      </c>
      <c r="Q260" s="21" t="str">
        <f>IF(A260="","",IF(AND(ABS(I260-SUMIFS('MP내역(중립)'!G:G,'MP내역(중립)'!A:A,A260,'MP내역(중립)'!F:F,"Y"))&lt;0.001,ABS(H260-SUMIFS('MP내역(중립)'!G:G,'MP내역(중립)'!A:A,A260,'MP내역(중립)'!B:B,"&lt;&gt;합계"))&lt;0.001),"O","X"))</f>
        <v/>
      </c>
      <c r="R260" s="21" t="str">
        <f>IF(A260="","",IF(COUNTIFS('MP내역(중립)'!A:A,A260,'MP내역(중립)'!H:H,"X")=0,"O","X"))</f>
        <v/>
      </c>
      <c r="S260" s="20"/>
    </row>
    <row r="261" spans="12:19">
      <c r="L261" s="21" t="str">
        <f t="shared" si="6"/>
        <v/>
      </c>
      <c r="M261" s="21" t="str">
        <f t="shared" si="7"/>
        <v/>
      </c>
      <c r="N261" s="21" t="str">
        <f>IF(A261="","",IFERROR(IF(J261&lt;VLOOKUP(A261,'포트변경내역(적극)'!A:J,10,0),"O","X"),""))</f>
        <v/>
      </c>
      <c r="O261" s="21" t="str">
        <f>IF(A261="","",COUNTIFS('MP내역(중립)'!$A:$A,A261)-COUNTIFS('MP내역(중립)'!$A:$A,A261,'MP내역(중립)'!$B:$B,"현금")-COUNTIFS('MP내역(중립)'!$A:$A,A261,'MP내역(중립)'!$B:$B,"예수금")-COUNTIFS('MP내역(중립)'!$A:$A,A261,'MP내역(중립)'!$B:$B,"예탁금")-COUNTIFS('MP내역(중립)'!$A:$A,A261,'MP내역(중립)'!$B:$B,"합계"))</f>
        <v/>
      </c>
      <c r="P261" s="21" t="str">
        <f>IF(A261="","",IF(COUNTIFS('MP내역(중립)'!A:A,A261,'MP내역(중립)'!G:G,"&gt;"&amp;$F$2,'MP내역(중립)'!D:D,"&lt;&gt;"&amp;$H$2,'MP내역(중립)'!D:D,"&lt;&gt;"&amp;$I$2,'MP내역(중립)'!B:B,"&lt;&gt;현금",'MP내역(중립)'!B:B,"&lt;&gt;합계")=0,"O","X"))</f>
        <v/>
      </c>
      <c r="Q261" s="21" t="str">
        <f>IF(A261="","",IF(AND(ABS(I261-SUMIFS('MP내역(중립)'!G:G,'MP내역(중립)'!A:A,A261,'MP내역(중립)'!F:F,"Y"))&lt;0.001,ABS(H261-SUMIFS('MP내역(중립)'!G:G,'MP내역(중립)'!A:A,A261,'MP내역(중립)'!B:B,"&lt;&gt;합계"))&lt;0.001),"O","X"))</f>
        <v/>
      </c>
      <c r="R261" s="21" t="str">
        <f>IF(A261="","",IF(COUNTIFS('MP내역(중립)'!A:A,A261,'MP내역(중립)'!H:H,"X")=0,"O","X"))</f>
        <v/>
      </c>
      <c r="S261" s="20"/>
    </row>
    <row r="262" spans="12:19">
      <c r="L262" s="21" t="str">
        <f t="shared" si="6"/>
        <v/>
      </c>
      <c r="M262" s="21" t="str">
        <f t="shared" si="7"/>
        <v/>
      </c>
      <c r="N262" s="21" t="str">
        <f>IF(A262="","",IFERROR(IF(J262&lt;VLOOKUP(A262,'포트변경내역(적극)'!A:J,10,0),"O","X"),""))</f>
        <v/>
      </c>
      <c r="O262" s="21" t="str">
        <f>IF(A262="","",COUNTIFS('MP내역(중립)'!$A:$A,A262)-COUNTIFS('MP내역(중립)'!$A:$A,A262,'MP내역(중립)'!$B:$B,"현금")-COUNTIFS('MP내역(중립)'!$A:$A,A262,'MP내역(중립)'!$B:$B,"예수금")-COUNTIFS('MP내역(중립)'!$A:$A,A262,'MP내역(중립)'!$B:$B,"예탁금")-COUNTIFS('MP내역(중립)'!$A:$A,A262,'MP내역(중립)'!$B:$B,"합계"))</f>
        <v/>
      </c>
      <c r="P262" s="21" t="str">
        <f>IF(A262="","",IF(COUNTIFS('MP내역(중립)'!A:A,A262,'MP내역(중립)'!G:G,"&gt;"&amp;$F$2,'MP내역(중립)'!D:D,"&lt;&gt;"&amp;$H$2,'MP내역(중립)'!D:D,"&lt;&gt;"&amp;$I$2,'MP내역(중립)'!B:B,"&lt;&gt;현금",'MP내역(중립)'!B:B,"&lt;&gt;합계")=0,"O","X"))</f>
        <v/>
      </c>
      <c r="Q262" s="21" t="str">
        <f>IF(A262="","",IF(AND(ABS(I262-SUMIFS('MP내역(중립)'!G:G,'MP내역(중립)'!A:A,A262,'MP내역(중립)'!F:F,"Y"))&lt;0.001,ABS(H262-SUMIFS('MP내역(중립)'!G:G,'MP내역(중립)'!A:A,A262,'MP내역(중립)'!B:B,"&lt;&gt;합계"))&lt;0.001),"O","X"))</f>
        <v/>
      </c>
      <c r="R262" s="21" t="str">
        <f>IF(A262="","",IF(COUNTIFS('MP내역(중립)'!A:A,A262,'MP내역(중립)'!H:H,"X")=0,"O","X"))</f>
        <v/>
      </c>
      <c r="S262" s="20"/>
    </row>
    <row r="263" spans="12:19">
      <c r="L263" s="21" t="str">
        <f t="shared" ref="L263:L301" si="8">IF(I263="","",IF($C$2&gt;=I263,"O","X"))</f>
        <v/>
      </c>
      <c r="M263" s="21" t="str">
        <f t="shared" ref="M263:M301" si="9">IF(J263="","",IF(AND($D$2&lt;=J263,J263&lt;=$E$2),"O","X"))</f>
        <v/>
      </c>
      <c r="N263" s="21" t="str">
        <f>IF(A263="","",IFERROR(IF(J263&lt;VLOOKUP(A263,'포트변경내역(적극)'!A:J,10,0),"O","X"),""))</f>
        <v/>
      </c>
      <c r="O263" s="21" t="str">
        <f>IF(A263="","",COUNTIFS('MP내역(중립)'!$A:$A,A263)-COUNTIFS('MP내역(중립)'!$A:$A,A263,'MP내역(중립)'!$B:$B,"현금")-COUNTIFS('MP내역(중립)'!$A:$A,A263,'MP내역(중립)'!$B:$B,"예수금")-COUNTIFS('MP내역(중립)'!$A:$A,A263,'MP내역(중립)'!$B:$B,"예탁금")-COUNTIFS('MP내역(중립)'!$A:$A,A263,'MP내역(중립)'!$B:$B,"합계"))</f>
        <v/>
      </c>
      <c r="P263" s="21" t="str">
        <f>IF(A263="","",IF(COUNTIFS('MP내역(중립)'!A:A,A263,'MP내역(중립)'!G:G,"&gt;"&amp;$F$2,'MP내역(중립)'!D:D,"&lt;&gt;"&amp;$H$2,'MP내역(중립)'!D:D,"&lt;&gt;"&amp;$I$2,'MP내역(중립)'!B:B,"&lt;&gt;현금",'MP내역(중립)'!B:B,"&lt;&gt;합계")=0,"O","X"))</f>
        <v/>
      </c>
      <c r="Q263" s="21" t="str">
        <f>IF(A263="","",IF(AND(ABS(I263-SUMIFS('MP내역(중립)'!G:G,'MP내역(중립)'!A:A,A263,'MP내역(중립)'!F:F,"Y"))&lt;0.001,ABS(H263-SUMIFS('MP내역(중립)'!G:G,'MP내역(중립)'!A:A,A263,'MP내역(중립)'!B:B,"&lt;&gt;합계"))&lt;0.001),"O","X"))</f>
        <v/>
      </c>
      <c r="R263" s="21" t="str">
        <f>IF(A263="","",IF(COUNTIFS('MP내역(중립)'!A:A,A263,'MP내역(중립)'!H:H,"X")=0,"O","X"))</f>
        <v/>
      </c>
      <c r="S263" s="20"/>
    </row>
    <row r="264" spans="12:19">
      <c r="L264" s="21" t="str">
        <f t="shared" si="8"/>
        <v/>
      </c>
      <c r="M264" s="21" t="str">
        <f t="shared" si="9"/>
        <v/>
      </c>
      <c r="N264" s="21" t="str">
        <f>IF(A264="","",IFERROR(IF(J264&lt;VLOOKUP(A264,'포트변경내역(적극)'!A:J,10,0),"O","X"),""))</f>
        <v/>
      </c>
      <c r="O264" s="21" t="str">
        <f>IF(A264="","",COUNTIFS('MP내역(중립)'!$A:$A,A264)-COUNTIFS('MP내역(중립)'!$A:$A,A264,'MP내역(중립)'!$B:$B,"현금")-COUNTIFS('MP내역(중립)'!$A:$A,A264,'MP내역(중립)'!$B:$B,"예수금")-COUNTIFS('MP내역(중립)'!$A:$A,A264,'MP내역(중립)'!$B:$B,"예탁금")-COUNTIFS('MP내역(중립)'!$A:$A,A264,'MP내역(중립)'!$B:$B,"합계"))</f>
        <v/>
      </c>
      <c r="P264" s="21" t="str">
        <f>IF(A264="","",IF(COUNTIFS('MP내역(중립)'!A:A,A264,'MP내역(중립)'!G:G,"&gt;"&amp;$F$2,'MP내역(중립)'!D:D,"&lt;&gt;"&amp;$H$2,'MP내역(중립)'!D:D,"&lt;&gt;"&amp;$I$2,'MP내역(중립)'!B:B,"&lt;&gt;현금",'MP내역(중립)'!B:B,"&lt;&gt;합계")=0,"O","X"))</f>
        <v/>
      </c>
      <c r="Q264" s="21" t="str">
        <f>IF(A264="","",IF(AND(ABS(I264-SUMIFS('MP내역(중립)'!G:G,'MP내역(중립)'!A:A,A264,'MP내역(중립)'!F:F,"Y"))&lt;0.001,ABS(H264-SUMIFS('MP내역(중립)'!G:G,'MP내역(중립)'!A:A,A264,'MP내역(중립)'!B:B,"&lt;&gt;합계"))&lt;0.001),"O","X"))</f>
        <v/>
      </c>
      <c r="R264" s="21" t="str">
        <f>IF(A264="","",IF(COUNTIFS('MP내역(중립)'!A:A,A264,'MP내역(중립)'!H:H,"X")=0,"O","X"))</f>
        <v/>
      </c>
      <c r="S264" s="20"/>
    </row>
    <row r="265" spans="12:19">
      <c r="L265" s="21" t="str">
        <f t="shared" si="8"/>
        <v/>
      </c>
      <c r="M265" s="21" t="str">
        <f t="shared" si="9"/>
        <v/>
      </c>
      <c r="N265" s="21" t="str">
        <f>IF(A265="","",IFERROR(IF(J265&lt;VLOOKUP(A265,'포트변경내역(적극)'!A:J,10,0),"O","X"),""))</f>
        <v/>
      </c>
      <c r="O265" s="21" t="str">
        <f>IF(A265="","",COUNTIFS('MP내역(중립)'!$A:$A,A265)-COUNTIFS('MP내역(중립)'!$A:$A,A265,'MP내역(중립)'!$B:$B,"현금")-COUNTIFS('MP내역(중립)'!$A:$A,A265,'MP내역(중립)'!$B:$B,"예수금")-COUNTIFS('MP내역(중립)'!$A:$A,A265,'MP내역(중립)'!$B:$B,"예탁금")-COUNTIFS('MP내역(중립)'!$A:$A,A265,'MP내역(중립)'!$B:$B,"합계"))</f>
        <v/>
      </c>
      <c r="P265" s="21" t="str">
        <f>IF(A265="","",IF(COUNTIFS('MP내역(중립)'!A:A,A265,'MP내역(중립)'!G:G,"&gt;"&amp;$F$2,'MP내역(중립)'!D:D,"&lt;&gt;"&amp;$H$2,'MP내역(중립)'!D:D,"&lt;&gt;"&amp;$I$2,'MP내역(중립)'!B:B,"&lt;&gt;현금",'MP내역(중립)'!B:B,"&lt;&gt;합계")=0,"O","X"))</f>
        <v/>
      </c>
      <c r="Q265" s="21" t="str">
        <f>IF(A265="","",IF(AND(ABS(I265-SUMIFS('MP내역(중립)'!G:G,'MP내역(중립)'!A:A,A265,'MP내역(중립)'!F:F,"Y"))&lt;0.001,ABS(H265-SUMIFS('MP내역(중립)'!G:G,'MP내역(중립)'!A:A,A265,'MP내역(중립)'!B:B,"&lt;&gt;합계"))&lt;0.001),"O","X"))</f>
        <v/>
      </c>
      <c r="R265" s="21" t="str">
        <f>IF(A265="","",IF(COUNTIFS('MP내역(중립)'!A:A,A265,'MP내역(중립)'!H:H,"X")=0,"O","X"))</f>
        <v/>
      </c>
      <c r="S265" s="20"/>
    </row>
    <row r="266" spans="12:19">
      <c r="L266" s="21" t="str">
        <f t="shared" si="8"/>
        <v/>
      </c>
      <c r="M266" s="21" t="str">
        <f t="shared" si="9"/>
        <v/>
      </c>
      <c r="N266" s="21" t="str">
        <f>IF(A266="","",IFERROR(IF(J266&lt;VLOOKUP(A266,'포트변경내역(적극)'!A:J,10,0),"O","X"),""))</f>
        <v/>
      </c>
      <c r="O266" s="21" t="str">
        <f>IF(A266="","",COUNTIFS('MP내역(중립)'!$A:$A,A266)-COUNTIFS('MP내역(중립)'!$A:$A,A266,'MP내역(중립)'!$B:$B,"현금")-COUNTIFS('MP내역(중립)'!$A:$A,A266,'MP내역(중립)'!$B:$B,"예수금")-COUNTIFS('MP내역(중립)'!$A:$A,A266,'MP내역(중립)'!$B:$B,"예탁금")-COUNTIFS('MP내역(중립)'!$A:$A,A266,'MP내역(중립)'!$B:$B,"합계"))</f>
        <v/>
      </c>
      <c r="P266" s="21" t="str">
        <f>IF(A266="","",IF(COUNTIFS('MP내역(중립)'!A:A,A266,'MP내역(중립)'!G:G,"&gt;"&amp;$F$2,'MP내역(중립)'!D:D,"&lt;&gt;"&amp;$H$2,'MP내역(중립)'!D:D,"&lt;&gt;"&amp;$I$2,'MP내역(중립)'!B:B,"&lt;&gt;현금",'MP내역(중립)'!B:B,"&lt;&gt;합계")=0,"O","X"))</f>
        <v/>
      </c>
      <c r="Q266" s="21" t="str">
        <f>IF(A266="","",IF(AND(ABS(I266-SUMIFS('MP내역(중립)'!G:G,'MP내역(중립)'!A:A,A266,'MP내역(중립)'!F:F,"Y"))&lt;0.001,ABS(H266-SUMIFS('MP내역(중립)'!G:G,'MP내역(중립)'!A:A,A266,'MP내역(중립)'!B:B,"&lt;&gt;합계"))&lt;0.001),"O","X"))</f>
        <v/>
      </c>
      <c r="R266" s="21" t="str">
        <f>IF(A266="","",IF(COUNTIFS('MP내역(중립)'!A:A,A266,'MP내역(중립)'!H:H,"X")=0,"O","X"))</f>
        <v/>
      </c>
      <c r="S266" s="20"/>
    </row>
    <row r="267" spans="12:19">
      <c r="L267" s="21" t="str">
        <f t="shared" si="8"/>
        <v/>
      </c>
      <c r="M267" s="21" t="str">
        <f t="shared" si="9"/>
        <v/>
      </c>
      <c r="N267" s="21" t="str">
        <f>IF(A267="","",IFERROR(IF(J267&lt;VLOOKUP(A267,'포트변경내역(적극)'!A:J,10,0),"O","X"),""))</f>
        <v/>
      </c>
      <c r="O267" s="21" t="str">
        <f>IF(A267="","",COUNTIFS('MP내역(중립)'!$A:$A,A267)-COUNTIFS('MP내역(중립)'!$A:$A,A267,'MP내역(중립)'!$B:$B,"현금")-COUNTIFS('MP내역(중립)'!$A:$A,A267,'MP내역(중립)'!$B:$B,"예수금")-COUNTIFS('MP내역(중립)'!$A:$A,A267,'MP내역(중립)'!$B:$B,"예탁금")-COUNTIFS('MP내역(중립)'!$A:$A,A267,'MP내역(중립)'!$B:$B,"합계"))</f>
        <v/>
      </c>
      <c r="P267" s="21" t="str">
        <f>IF(A267="","",IF(COUNTIFS('MP내역(중립)'!A:A,A267,'MP내역(중립)'!G:G,"&gt;"&amp;$F$2,'MP내역(중립)'!D:D,"&lt;&gt;"&amp;$H$2,'MP내역(중립)'!D:D,"&lt;&gt;"&amp;$I$2,'MP내역(중립)'!B:B,"&lt;&gt;현금",'MP내역(중립)'!B:B,"&lt;&gt;합계")=0,"O","X"))</f>
        <v/>
      </c>
      <c r="Q267" s="21" t="str">
        <f>IF(A267="","",IF(AND(ABS(I267-SUMIFS('MP내역(중립)'!G:G,'MP내역(중립)'!A:A,A267,'MP내역(중립)'!F:F,"Y"))&lt;0.001,ABS(H267-SUMIFS('MP내역(중립)'!G:G,'MP내역(중립)'!A:A,A267,'MP내역(중립)'!B:B,"&lt;&gt;합계"))&lt;0.001),"O","X"))</f>
        <v/>
      </c>
      <c r="R267" s="21" t="str">
        <f>IF(A267="","",IF(COUNTIFS('MP내역(중립)'!A:A,A267,'MP내역(중립)'!H:H,"X")=0,"O","X"))</f>
        <v/>
      </c>
      <c r="S267" s="20"/>
    </row>
    <row r="268" spans="12:19">
      <c r="L268" s="21" t="str">
        <f t="shared" si="8"/>
        <v/>
      </c>
      <c r="M268" s="21" t="str">
        <f t="shared" si="9"/>
        <v/>
      </c>
      <c r="N268" s="21" t="str">
        <f>IF(A268="","",IFERROR(IF(J268&lt;VLOOKUP(A268,'포트변경내역(적극)'!A:J,10,0),"O","X"),""))</f>
        <v/>
      </c>
      <c r="O268" s="21" t="str">
        <f>IF(A268="","",COUNTIFS('MP내역(중립)'!$A:$A,A268)-COUNTIFS('MP내역(중립)'!$A:$A,A268,'MP내역(중립)'!$B:$B,"현금")-COUNTIFS('MP내역(중립)'!$A:$A,A268,'MP내역(중립)'!$B:$B,"예수금")-COUNTIFS('MP내역(중립)'!$A:$A,A268,'MP내역(중립)'!$B:$B,"예탁금")-COUNTIFS('MP내역(중립)'!$A:$A,A268,'MP내역(중립)'!$B:$B,"합계"))</f>
        <v/>
      </c>
      <c r="P268" s="21" t="str">
        <f>IF(A268="","",IF(COUNTIFS('MP내역(중립)'!A:A,A268,'MP내역(중립)'!G:G,"&gt;"&amp;$F$2,'MP내역(중립)'!D:D,"&lt;&gt;"&amp;$H$2,'MP내역(중립)'!D:D,"&lt;&gt;"&amp;$I$2,'MP내역(중립)'!B:B,"&lt;&gt;현금",'MP내역(중립)'!B:B,"&lt;&gt;합계")=0,"O","X"))</f>
        <v/>
      </c>
      <c r="Q268" s="21" t="str">
        <f>IF(A268="","",IF(AND(ABS(I268-SUMIFS('MP내역(중립)'!G:G,'MP내역(중립)'!A:A,A268,'MP내역(중립)'!F:F,"Y"))&lt;0.001,ABS(H268-SUMIFS('MP내역(중립)'!G:G,'MP내역(중립)'!A:A,A268,'MP내역(중립)'!B:B,"&lt;&gt;합계"))&lt;0.001),"O","X"))</f>
        <v/>
      </c>
      <c r="R268" s="21" t="str">
        <f>IF(A268="","",IF(COUNTIFS('MP내역(중립)'!A:A,A268,'MP내역(중립)'!H:H,"X")=0,"O","X"))</f>
        <v/>
      </c>
      <c r="S268" s="20"/>
    </row>
    <row r="269" spans="12:19">
      <c r="L269" s="21" t="str">
        <f t="shared" si="8"/>
        <v/>
      </c>
      <c r="M269" s="21" t="str">
        <f t="shared" si="9"/>
        <v/>
      </c>
      <c r="N269" s="21" t="str">
        <f>IF(A269="","",IFERROR(IF(J269&lt;VLOOKUP(A269,'포트변경내역(적극)'!A:J,10,0),"O","X"),""))</f>
        <v/>
      </c>
      <c r="O269" s="21" t="str">
        <f>IF(A269="","",COUNTIFS('MP내역(중립)'!$A:$A,A269)-COUNTIFS('MP내역(중립)'!$A:$A,A269,'MP내역(중립)'!$B:$B,"현금")-COUNTIFS('MP내역(중립)'!$A:$A,A269,'MP내역(중립)'!$B:$B,"예수금")-COUNTIFS('MP내역(중립)'!$A:$A,A269,'MP내역(중립)'!$B:$B,"예탁금")-COUNTIFS('MP내역(중립)'!$A:$A,A269,'MP내역(중립)'!$B:$B,"합계"))</f>
        <v/>
      </c>
      <c r="P269" s="21" t="str">
        <f>IF(A269="","",IF(COUNTIFS('MP내역(중립)'!A:A,A269,'MP내역(중립)'!G:G,"&gt;"&amp;$F$2,'MP내역(중립)'!D:D,"&lt;&gt;"&amp;$H$2,'MP내역(중립)'!D:D,"&lt;&gt;"&amp;$I$2,'MP내역(중립)'!B:B,"&lt;&gt;현금",'MP내역(중립)'!B:B,"&lt;&gt;합계")=0,"O","X"))</f>
        <v/>
      </c>
      <c r="Q269" s="21" t="str">
        <f>IF(A269="","",IF(AND(ABS(I269-SUMIFS('MP내역(중립)'!G:G,'MP내역(중립)'!A:A,A269,'MP내역(중립)'!F:F,"Y"))&lt;0.001,ABS(H269-SUMIFS('MP내역(중립)'!G:G,'MP내역(중립)'!A:A,A269,'MP내역(중립)'!B:B,"&lt;&gt;합계"))&lt;0.001),"O","X"))</f>
        <v/>
      </c>
      <c r="R269" s="21" t="str">
        <f>IF(A269="","",IF(COUNTIFS('MP내역(중립)'!A:A,A269,'MP내역(중립)'!H:H,"X")=0,"O","X"))</f>
        <v/>
      </c>
      <c r="S269" s="20"/>
    </row>
    <row r="270" spans="12:19">
      <c r="L270" s="21" t="str">
        <f t="shared" si="8"/>
        <v/>
      </c>
      <c r="M270" s="21" t="str">
        <f t="shared" si="9"/>
        <v/>
      </c>
      <c r="N270" s="21" t="str">
        <f>IF(A270="","",IFERROR(IF(J270&lt;VLOOKUP(A270,'포트변경내역(적극)'!A:J,10,0),"O","X"),""))</f>
        <v/>
      </c>
      <c r="O270" s="21" t="str">
        <f>IF(A270="","",COUNTIFS('MP내역(중립)'!$A:$A,A270)-COUNTIFS('MP내역(중립)'!$A:$A,A270,'MP내역(중립)'!$B:$B,"현금")-COUNTIFS('MP내역(중립)'!$A:$A,A270,'MP내역(중립)'!$B:$B,"예수금")-COUNTIFS('MP내역(중립)'!$A:$A,A270,'MP내역(중립)'!$B:$B,"예탁금")-COUNTIFS('MP내역(중립)'!$A:$A,A270,'MP내역(중립)'!$B:$B,"합계"))</f>
        <v/>
      </c>
      <c r="P270" s="21" t="str">
        <f>IF(A270="","",IF(COUNTIFS('MP내역(중립)'!A:A,A270,'MP내역(중립)'!G:G,"&gt;"&amp;$F$2,'MP내역(중립)'!D:D,"&lt;&gt;"&amp;$H$2,'MP내역(중립)'!D:D,"&lt;&gt;"&amp;$I$2,'MP내역(중립)'!B:B,"&lt;&gt;현금",'MP내역(중립)'!B:B,"&lt;&gt;합계")=0,"O","X"))</f>
        <v/>
      </c>
      <c r="Q270" s="21" t="str">
        <f>IF(A270="","",IF(AND(ABS(I270-SUMIFS('MP내역(중립)'!G:G,'MP내역(중립)'!A:A,A270,'MP내역(중립)'!F:F,"Y"))&lt;0.001,ABS(H270-SUMIFS('MP내역(중립)'!G:G,'MP내역(중립)'!A:A,A270,'MP내역(중립)'!B:B,"&lt;&gt;합계"))&lt;0.001),"O","X"))</f>
        <v/>
      </c>
      <c r="R270" s="21" t="str">
        <f>IF(A270="","",IF(COUNTIFS('MP내역(중립)'!A:A,A270,'MP내역(중립)'!H:H,"X")=0,"O","X"))</f>
        <v/>
      </c>
      <c r="S270" s="20"/>
    </row>
    <row r="271" spans="12:19">
      <c r="L271" s="21" t="str">
        <f t="shared" si="8"/>
        <v/>
      </c>
      <c r="M271" s="21" t="str">
        <f t="shared" si="9"/>
        <v/>
      </c>
      <c r="N271" s="21" t="str">
        <f>IF(A271="","",IFERROR(IF(J271&lt;VLOOKUP(A271,'포트변경내역(적극)'!A:J,10,0),"O","X"),""))</f>
        <v/>
      </c>
      <c r="O271" s="21" t="str">
        <f>IF(A271="","",COUNTIFS('MP내역(중립)'!$A:$A,A271)-COUNTIFS('MP내역(중립)'!$A:$A,A271,'MP내역(중립)'!$B:$B,"현금")-COUNTIFS('MP내역(중립)'!$A:$A,A271,'MP내역(중립)'!$B:$B,"예수금")-COUNTIFS('MP내역(중립)'!$A:$A,A271,'MP내역(중립)'!$B:$B,"예탁금")-COUNTIFS('MP내역(중립)'!$A:$A,A271,'MP내역(중립)'!$B:$B,"합계"))</f>
        <v/>
      </c>
      <c r="P271" s="21" t="str">
        <f>IF(A271="","",IF(COUNTIFS('MP내역(중립)'!A:A,A271,'MP내역(중립)'!G:G,"&gt;"&amp;$F$2,'MP내역(중립)'!D:D,"&lt;&gt;"&amp;$H$2,'MP내역(중립)'!D:D,"&lt;&gt;"&amp;$I$2,'MP내역(중립)'!B:B,"&lt;&gt;현금",'MP내역(중립)'!B:B,"&lt;&gt;합계")=0,"O","X"))</f>
        <v/>
      </c>
      <c r="Q271" s="21" t="str">
        <f>IF(A271="","",IF(AND(ABS(I271-SUMIFS('MP내역(중립)'!G:G,'MP내역(중립)'!A:A,A271,'MP내역(중립)'!F:F,"Y"))&lt;0.001,ABS(H271-SUMIFS('MP내역(중립)'!G:G,'MP내역(중립)'!A:A,A271,'MP내역(중립)'!B:B,"&lt;&gt;합계"))&lt;0.001),"O","X"))</f>
        <v/>
      </c>
      <c r="R271" s="21" t="str">
        <f>IF(A271="","",IF(COUNTIFS('MP내역(중립)'!A:A,A271,'MP내역(중립)'!H:H,"X")=0,"O","X"))</f>
        <v/>
      </c>
      <c r="S271" s="20"/>
    </row>
    <row r="272" spans="12:19">
      <c r="L272" s="21" t="str">
        <f t="shared" si="8"/>
        <v/>
      </c>
      <c r="M272" s="21" t="str">
        <f t="shared" si="9"/>
        <v/>
      </c>
      <c r="N272" s="21" t="str">
        <f>IF(A272="","",IFERROR(IF(J272&lt;VLOOKUP(A272,'포트변경내역(적극)'!A:J,10,0),"O","X"),""))</f>
        <v/>
      </c>
      <c r="O272" s="21" t="str">
        <f>IF(A272="","",COUNTIFS('MP내역(중립)'!$A:$A,A272)-COUNTIFS('MP내역(중립)'!$A:$A,A272,'MP내역(중립)'!$B:$B,"현금")-COUNTIFS('MP내역(중립)'!$A:$A,A272,'MP내역(중립)'!$B:$B,"예수금")-COUNTIFS('MP내역(중립)'!$A:$A,A272,'MP내역(중립)'!$B:$B,"예탁금")-COUNTIFS('MP내역(중립)'!$A:$A,A272,'MP내역(중립)'!$B:$B,"합계"))</f>
        <v/>
      </c>
      <c r="P272" s="21" t="str">
        <f>IF(A272="","",IF(COUNTIFS('MP내역(중립)'!A:A,A272,'MP내역(중립)'!G:G,"&gt;"&amp;$F$2,'MP내역(중립)'!D:D,"&lt;&gt;"&amp;$H$2,'MP내역(중립)'!D:D,"&lt;&gt;"&amp;$I$2,'MP내역(중립)'!B:B,"&lt;&gt;현금",'MP내역(중립)'!B:B,"&lt;&gt;합계")=0,"O","X"))</f>
        <v/>
      </c>
      <c r="Q272" s="21" t="str">
        <f>IF(A272="","",IF(AND(ABS(I272-SUMIFS('MP내역(중립)'!G:G,'MP내역(중립)'!A:A,A272,'MP내역(중립)'!F:F,"Y"))&lt;0.001,ABS(H272-SUMIFS('MP내역(중립)'!G:G,'MP내역(중립)'!A:A,A272,'MP내역(중립)'!B:B,"&lt;&gt;합계"))&lt;0.001),"O","X"))</f>
        <v/>
      </c>
      <c r="R272" s="21" t="str">
        <f>IF(A272="","",IF(COUNTIFS('MP내역(중립)'!A:A,A272,'MP내역(중립)'!H:H,"X")=0,"O","X"))</f>
        <v/>
      </c>
      <c r="S272" s="20"/>
    </row>
    <row r="273" spans="12:19">
      <c r="L273" s="21" t="str">
        <f t="shared" si="8"/>
        <v/>
      </c>
      <c r="M273" s="21" t="str">
        <f t="shared" si="9"/>
        <v/>
      </c>
      <c r="N273" s="21" t="str">
        <f>IF(A273="","",IFERROR(IF(J273&lt;VLOOKUP(A273,'포트변경내역(적극)'!A:J,10,0),"O","X"),""))</f>
        <v/>
      </c>
      <c r="O273" s="21" t="str">
        <f>IF(A273="","",COUNTIFS('MP내역(중립)'!$A:$A,A273)-COUNTIFS('MP내역(중립)'!$A:$A,A273,'MP내역(중립)'!$B:$B,"현금")-COUNTIFS('MP내역(중립)'!$A:$A,A273,'MP내역(중립)'!$B:$B,"예수금")-COUNTIFS('MP내역(중립)'!$A:$A,A273,'MP내역(중립)'!$B:$B,"예탁금")-COUNTIFS('MP내역(중립)'!$A:$A,A273,'MP내역(중립)'!$B:$B,"합계"))</f>
        <v/>
      </c>
      <c r="P273" s="21" t="str">
        <f>IF(A273="","",IF(COUNTIFS('MP내역(중립)'!A:A,A273,'MP내역(중립)'!G:G,"&gt;"&amp;$F$2,'MP내역(중립)'!D:D,"&lt;&gt;"&amp;$H$2,'MP내역(중립)'!D:D,"&lt;&gt;"&amp;$I$2,'MP내역(중립)'!B:B,"&lt;&gt;현금",'MP내역(중립)'!B:B,"&lt;&gt;합계")=0,"O","X"))</f>
        <v/>
      </c>
      <c r="Q273" s="21" t="str">
        <f>IF(A273="","",IF(AND(ABS(I273-SUMIFS('MP내역(중립)'!G:G,'MP내역(중립)'!A:A,A273,'MP내역(중립)'!F:F,"Y"))&lt;0.001,ABS(H273-SUMIFS('MP내역(중립)'!G:G,'MP내역(중립)'!A:A,A273,'MP내역(중립)'!B:B,"&lt;&gt;합계"))&lt;0.001),"O","X"))</f>
        <v/>
      </c>
      <c r="R273" s="21" t="str">
        <f>IF(A273="","",IF(COUNTIFS('MP내역(중립)'!A:A,A273,'MP내역(중립)'!H:H,"X")=0,"O","X"))</f>
        <v/>
      </c>
      <c r="S273" s="20"/>
    </row>
    <row r="274" spans="12:19">
      <c r="L274" s="21" t="str">
        <f t="shared" si="8"/>
        <v/>
      </c>
      <c r="M274" s="21" t="str">
        <f t="shared" si="9"/>
        <v/>
      </c>
      <c r="N274" s="21" t="str">
        <f>IF(A274="","",IFERROR(IF(J274&lt;VLOOKUP(A274,'포트변경내역(적극)'!A:J,10,0),"O","X"),""))</f>
        <v/>
      </c>
      <c r="O274" s="21" t="str">
        <f>IF(A274="","",COUNTIFS('MP내역(중립)'!$A:$A,A274)-COUNTIFS('MP내역(중립)'!$A:$A,A274,'MP내역(중립)'!$B:$B,"현금")-COUNTIFS('MP내역(중립)'!$A:$A,A274,'MP내역(중립)'!$B:$B,"예수금")-COUNTIFS('MP내역(중립)'!$A:$A,A274,'MP내역(중립)'!$B:$B,"예탁금")-COUNTIFS('MP내역(중립)'!$A:$A,A274,'MP내역(중립)'!$B:$B,"합계"))</f>
        <v/>
      </c>
      <c r="P274" s="21" t="str">
        <f>IF(A274="","",IF(COUNTIFS('MP내역(중립)'!A:A,A274,'MP내역(중립)'!G:G,"&gt;"&amp;$F$2,'MP내역(중립)'!D:D,"&lt;&gt;"&amp;$H$2,'MP내역(중립)'!D:D,"&lt;&gt;"&amp;$I$2,'MP내역(중립)'!B:B,"&lt;&gt;현금",'MP내역(중립)'!B:B,"&lt;&gt;합계")=0,"O","X"))</f>
        <v/>
      </c>
      <c r="Q274" s="21" t="str">
        <f>IF(A274="","",IF(AND(ABS(I274-SUMIFS('MP내역(중립)'!G:G,'MP내역(중립)'!A:A,A274,'MP내역(중립)'!F:F,"Y"))&lt;0.001,ABS(H274-SUMIFS('MP내역(중립)'!G:G,'MP내역(중립)'!A:A,A274,'MP내역(중립)'!B:B,"&lt;&gt;합계"))&lt;0.001),"O","X"))</f>
        <v/>
      </c>
      <c r="R274" s="21" t="str">
        <f>IF(A274="","",IF(COUNTIFS('MP내역(중립)'!A:A,A274,'MP내역(중립)'!H:H,"X")=0,"O","X"))</f>
        <v/>
      </c>
      <c r="S274" s="20"/>
    </row>
    <row r="275" spans="12:19">
      <c r="L275" s="21" t="str">
        <f t="shared" si="8"/>
        <v/>
      </c>
      <c r="M275" s="21" t="str">
        <f t="shared" si="9"/>
        <v/>
      </c>
      <c r="N275" s="21" t="str">
        <f>IF(A275="","",IFERROR(IF(J275&lt;VLOOKUP(A275,'포트변경내역(적극)'!A:J,10,0),"O","X"),""))</f>
        <v/>
      </c>
      <c r="O275" s="21" t="str">
        <f>IF(A275="","",COUNTIFS('MP내역(중립)'!$A:$A,A275)-COUNTIFS('MP내역(중립)'!$A:$A,A275,'MP내역(중립)'!$B:$B,"현금")-COUNTIFS('MP내역(중립)'!$A:$A,A275,'MP내역(중립)'!$B:$B,"예수금")-COUNTIFS('MP내역(중립)'!$A:$A,A275,'MP내역(중립)'!$B:$B,"예탁금")-COUNTIFS('MP내역(중립)'!$A:$A,A275,'MP내역(중립)'!$B:$B,"합계"))</f>
        <v/>
      </c>
      <c r="P275" s="21" t="str">
        <f>IF(A275="","",IF(COUNTIFS('MP내역(중립)'!A:A,A275,'MP내역(중립)'!G:G,"&gt;"&amp;$F$2,'MP내역(중립)'!D:D,"&lt;&gt;"&amp;$H$2,'MP내역(중립)'!D:D,"&lt;&gt;"&amp;$I$2,'MP내역(중립)'!B:B,"&lt;&gt;현금",'MP내역(중립)'!B:B,"&lt;&gt;합계")=0,"O","X"))</f>
        <v/>
      </c>
      <c r="Q275" s="21" t="str">
        <f>IF(A275="","",IF(AND(ABS(I275-SUMIFS('MP내역(중립)'!G:G,'MP내역(중립)'!A:A,A275,'MP내역(중립)'!F:F,"Y"))&lt;0.001,ABS(H275-SUMIFS('MP내역(중립)'!G:G,'MP내역(중립)'!A:A,A275,'MP내역(중립)'!B:B,"&lt;&gt;합계"))&lt;0.001),"O","X"))</f>
        <v/>
      </c>
      <c r="R275" s="21" t="str">
        <f>IF(A275="","",IF(COUNTIFS('MP내역(중립)'!A:A,A275,'MP내역(중립)'!H:H,"X")=0,"O","X"))</f>
        <v/>
      </c>
      <c r="S275" s="20"/>
    </row>
    <row r="276" spans="12:19">
      <c r="L276" s="21" t="str">
        <f t="shared" si="8"/>
        <v/>
      </c>
      <c r="M276" s="21" t="str">
        <f t="shared" si="9"/>
        <v/>
      </c>
      <c r="N276" s="21" t="str">
        <f>IF(A276="","",IFERROR(IF(J276&lt;VLOOKUP(A276,'포트변경내역(적극)'!A:J,10,0),"O","X"),""))</f>
        <v/>
      </c>
      <c r="O276" s="21" t="str">
        <f>IF(A276="","",COUNTIFS('MP내역(중립)'!$A:$A,A276)-COUNTIFS('MP내역(중립)'!$A:$A,A276,'MP내역(중립)'!$B:$B,"현금")-COUNTIFS('MP내역(중립)'!$A:$A,A276,'MP내역(중립)'!$B:$B,"예수금")-COUNTIFS('MP내역(중립)'!$A:$A,A276,'MP내역(중립)'!$B:$B,"예탁금")-COUNTIFS('MP내역(중립)'!$A:$A,A276,'MP내역(중립)'!$B:$B,"합계"))</f>
        <v/>
      </c>
      <c r="P276" s="21" t="str">
        <f>IF(A276="","",IF(COUNTIFS('MP내역(중립)'!A:A,A276,'MP내역(중립)'!G:G,"&gt;"&amp;$F$2,'MP내역(중립)'!D:D,"&lt;&gt;"&amp;$H$2,'MP내역(중립)'!D:D,"&lt;&gt;"&amp;$I$2,'MP내역(중립)'!B:B,"&lt;&gt;현금",'MP내역(중립)'!B:B,"&lt;&gt;합계")=0,"O","X"))</f>
        <v/>
      </c>
      <c r="Q276" s="21" t="str">
        <f>IF(A276="","",IF(AND(ABS(I276-SUMIFS('MP내역(중립)'!G:G,'MP내역(중립)'!A:A,A276,'MP내역(중립)'!F:F,"Y"))&lt;0.001,ABS(H276-SUMIFS('MP내역(중립)'!G:G,'MP내역(중립)'!A:A,A276,'MP내역(중립)'!B:B,"&lt;&gt;합계"))&lt;0.001),"O","X"))</f>
        <v/>
      </c>
      <c r="R276" s="21" t="str">
        <f>IF(A276="","",IF(COUNTIFS('MP내역(중립)'!A:A,A276,'MP내역(중립)'!H:H,"X")=0,"O","X"))</f>
        <v/>
      </c>
      <c r="S276" s="20"/>
    </row>
    <row r="277" spans="12:19">
      <c r="L277" s="21" t="str">
        <f t="shared" si="8"/>
        <v/>
      </c>
      <c r="M277" s="21" t="str">
        <f t="shared" si="9"/>
        <v/>
      </c>
      <c r="N277" s="21" t="str">
        <f>IF(A277="","",IFERROR(IF(J277&lt;VLOOKUP(A277,'포트변경내역(적극)'!A:J,10,0),"O","X"),""))</f>
        <v/>
      </c>
      <c r="O277" s="21" t="str">
        <f>IF(A277="","",COUNTIFS('MP내역(중립)'!$A:$A,A277)-COUNTIFS('MP내역(중립)'!$A:$A,A277,'MP내역(중립)'!$B:$B,"현금")-COUNTIFS('MP내역(중립)'!$A:$A,A277,'MP내역(중립)'!$B:$B,"예수금")-COUNTIFS('MP내역(중립)'!$A:$A,A277,'MP내역(중립)'!$B:$B,"예탁금")-COUNTIFS('MP내역(중립)'!$A:$A,A277,'MP내역(중립)'!$B:$B,"합계"))</f>
        <v/>
      </c>
      <c r="P277" s="21" t="str">
        <f>IF(A277="","",IF(COUNTIFS('MP내역(중립)'!A:A,A277,'MP내역(중립)'!G:G,"&gt;"&amp;$F$2,'MP내역(중립)'!D:D,"&lt;&gt;"&amp;$H$2,'MP내역(중립)'!D:D,"&lt;&gt;"&amp;$I$2,'MP내역(중립)'!B:B,"&lt;&gt;현금",'MP내역(중립)'!B:B,"&lt;&gt;합계")=0,"O","X"))</f>
        <v/>
      </c>
      <c r="Q277" s="21" t="str">
        <f>IF(A277="","",IF(AND(ABS(I277-SUMIFS('MP내역(중립)'!G:G,'MP내역(중립)'!A:A,A277,'MP내역(중립)'!F:F,"Y"))&lt;0.001,ABS(H277-SUMIFS('MP내역(중립)'!G:G,'MP내역(중립)'!A:A,A277,'MP내역(중립)'!B:B,"&lt;&gt;합계"))&lt;0.001),"O","X"))</f>
        <v/>
      </c>
      <c r="R277" s="21" t="str">
        <f>IF(A277="","",IF(COUNTIFS('MP내역(중립)'!A:A,A277,'MP내역(중립)'!H:H,"X")=0,"O","X"))</f>
        <v/>
      </c>
      <c r="S277" s="20"/>
    </row>
    <row r="278" spans="12:19">
      <c r="L278" s="21" t="str">
        <f t="shared" si="8"/>
        <v/>
      </c>
      <c r="M278" s="21" t="str">
        <f t="shared" si="9"/>
        <v/>
      </c>
      <c r="N278" s="21" t="str">
        <f>IF(A278="","",IFERROR(IF(J278&lt;VLOOKUP(A278,'포트변경내역(적극)'!A:J,10,0),"O","X"),""))</f>
        <v/>
      </c>
      <c r="O278" s="21" t="str">
        <f>IF(A278="","",COUNTIFS('MP내역(중립)'!$A:$A,A278)-COUNTIFS('MP내역(중립)'!$A:$A,A278,'MP내역(중립)'!$B:$B,"현금")-COUNTIFS('MP내역(중립)'!$A:$A,A278,'MP내역(중립)'!$B:$B,"예수금")-COUNTIFS('MP내역(중립)'!$A:$A,A278,'MP내역(중립)'!$B:$B,"예탁금")-COUNTIFS('MP내역(중립)'!$A:$A,A278,'MP내역(중립)'!$B:$B,"합계"))</f>
        <v/>
      </c>
      <c r="P278" s="21" t="str">
        <f>IF(A278="","",IF(COUNTIFS('MP내역(중립)'!A:A,A278,'MP내역(중립)'!G:G,"&gt;"&amp;$F$2,'MP내역(중립)'!D:D,"&lt;&gt;"&amp;$H$2,'MP내역(중립)'!D:D,"&lt;&gt;"&amp;$I$2,'MP내역(중립)'!B:B,"&lt;&gt;현금",'MP내역(중립)'!B:B,"&lt;&gt;합계")=0,"O","X"))</f>
        <v/>
      </c>
      <c r="Q278" s="21" t="str">
        <f>IF(A278="","",IF(AND(ABS(I278-SUMIFS('MP내역(중립)'!G:G,'MP내역(중립)'!A:A,A278,'MP내역(중립)'!F:F,"Y"))&lt;0.001,ABS(H278-SUMIFS('MP내역(중립)'!G:G,'MP내역(중립)'!A:A,A278,'MP내역(중립)'!B:B,"&lt;&gt;합계"))&lt;0.001),"O","X"))</f>
        <v/>
      </c>
      <c r="R278" s="21" t="str">
        <f>IF(A278="","",IF(COUNTIFS('MP내역(중립)'!A:A,A278,'MP내역(중립)'!H:H,"X")=0,"O","X"))</f>
        <v/>
      </c>
      <c r="S278" s="20"/>
    </row>
    <row r="279" spans="12:19">
      <c r="L279" s="21" t="str">
        <f t="shared" si="8"/>
        <v/>
      </c>
      <c r="M279" s="21" t="str">
        <f t="shared" si="9"/>
        <v/>
      </c>
      <c r="N279" s="21" t="str">
        <f>IF(A279="","",IFERROR(IF(J279&lt;VLOOKUP(A279,'포트변경내역(적극)'!A:J,10,0),"O","X"),""))</f>
        <v/>
      </c>
      <c r="O279" s="21" t="str">
        <f>IF(A279="","",COUNTIFS('MP내역(중립)'!$A:$A,A279)-COUNTIFS('MP내역(중립)'!$A:$A,A279,'MP내역(중립)'!$B:$B,"현금")-COUNTIFS('MP내역(중립)'!$A:$A,A279,'MP내역(중립)'!$B:$B,"예수금")-COUNTIFS('MP내역(중립)'!$A:$A,A279,'MP내역(중립)'!$B:$B,"예탁금")-COUNTIFS('MP내역(중립)'!$A:$A,A279,'MP내역(중립)'!$B:$B,"합계"))</f>
        <v/>
      </c>
      <c r="P279" s="21" t="str">
        <f>IF(A279="","",IF(COUNTIFS('MP내역(중립)'!A:A,A279,'MP내역(중립)'!G:G,"&gt;"&amp;$F$2,'MP내역(중립)'!D:D,"&lt;&gt;"&amp;$H$2,'MP내역(중립)'!D:D,"&lt;&gt;"&amp;$I$2,'MP내역(중립)'!B:B,"&lt;&gt;현금",'MP내역(중립)'!B:B,"&lt;&gt;합계")=0,"O","X"))</f>
        <v/>
      </c>
      <c r="Q279" s="21" t="str">
        <f>IF(A279="","",IF(AND(ABS(I279-SUMIFS('MP내역(중립)'!G:G,'MP내역(중립)'!A:A,A279,'MP내역(중립)'!F:F,"Y"))&lt;0.001,ABS(H279-SUMIFS('MP내역(중립)'!G:G,'MP내역(중립)'!A:A,A279,'MP내역(중립)'!B:B,"&lt;&gt;합계"))&lt;0.001),"O","X"))</f>
        <v/>
      </c>
      <c r="R279" s="21" t="str">
        <f>IF(A279="","",IF(COUNTIFS('MP내역(중립)'!A:A,A279,'MP내역(중립)'!H:H,"X")=0,"O","X"))</f>
        <v/>
      </c>
      <c r="S279" s="20"/>
    </row>
    <row r="280" spans="12:19">
      <c r="L280" s="21" t="str">
        <f t="shared" si="8"/>
        <v/>
      </c>
      <c r="M280" s="21" t="str">
        <f t="shared" si="9"/>
        <v/>
      </c>
      <c r="N280" s="21" t="str">
        <f>IF(A280="","",IFERROR(IF(J280&lt;VLOOKUP(A280,'포트변경내역(적극)'!A:J,10,0),"O","X"),""))</f>
        <v/>
      </c>
      <c r="O280" s="21" t="str">
        <f>IF(A280="","",COUNTIFS('MP내역(중립)'!$A:$A,A280)-COUNTIFS('MP내역(중립)'!$A:$A,A280,'MP내역(중립)'!$B:$B,"현금")-COUNTIFS('MP내역(중립)'!$A:$A,A280,'MP내역(중립)'!$B:$B,"예수금")-COUNTIFS('MP내역(중립)'!$A:$A,A280,'MP내역(중립)'!$B:$B,"예탁금")-COUNTIFS('MP내역(중립)'!$A:$A,A280,'MP내역(중립)'!$B:$B,"합계"))</f>
        <v/>
      </c>
      <c r="P280" s="21" t="str">
        <f>IF(A280="","",IF(COUNTIFS('MP내역(중립)'!A:A,A280,'MP내역(중립)'!G:G,"&gt;"&amp;$F$2,'MP내역(중립)'!D:D,"&lt;&gt;"&amp;$H$2,'MP내역(중립)'!D:D,"&lt;&gt;"&amp;$I$2,'MP내역(중립)'!B:B,"&lt;&gt;현금",'MP내역(중립)'!B:B,"&lt;&gt;합계")=0,"O","X"))</f>
        <v/>
      </c>
      <c r="Q280" s="21" t="str">
        <f>IF(A280="","",IF(AND(ABS(I280-SUMIFS('MP내역(중립)'!G:G,'MP내역(중립)'!A:A,A280,'MP내역(중립)'!F:F,"Y"))&lt;0.001,ABS(H280-SUMIFS('MP내역(중립)'!G:G,'MP내역(중립)'!A:A,A280,'MP내역(중립)'!B:B,"&lt;&gt;합계"))&lt;0.001),"O","X"))</f>
        <v/>
      </c>
      <c r="R280" s="21" t="str">
        <f>IF(A280="","",IF(COUNTIFS('MP내역(중립)'!A:A,A280,'MP내역(중립)'!H:H,"X")=0,"O","X"))</f>
        <v/>
      </c>
      <c r="S280" s="20"/>
    </row>
    <row r="281" spans="12:19">
      <c r="L281" s="21" t="str">
        <f t="shared" si="8"/>
        <v/>
      </c>
      <c r="M281" s="21" t="str">
        <f t="shared" si="9"/>
        <v/>
      </c>
      <c r="N281" s="21" t="str">
        <f>IF(A281="","",IFERROR(IF(J281&lt;VLOOKUP(A281,'포트변경내역(적극)'!A:J,10,0),"O","X"),""))</f>
        <v/>
      </c>
      <c r="O281" s="21" t="str">
        <f>IF(A281="","",COUNTIFS('MP내역(중립)'!$A:$A,A281)-COUNTIFS('MP내역(중립)'!$A:$A,A281,'MP내역(중립)'!$B:$B,"현금")-COUNTIFS('MP내역(중립)'!$A:$A,A281,'MP내역(중립)'!$B:$B,"예수금")-COUNTIFS('MP내역(중립)'!$A:$A,A281,'MP내역(중립)'!$B:$B,"예탁금")-COUNTIFS('MP내역(중립)'!$A:$A,A281,'MP내역(중립)'!$B:$B,"합계"))</f>
        <v/>
      </c>
      <c r="P281" s="21" t="str">
        <f>IF(A281="","",IF(COUNTIFS('MP내역(중립)'!A:A,A281,'MP내역(중립)'!G:G,"&gt;"&amp;$F$2,'MP내역(중립)'!D:D,"&lt;&gt;"&amp;$H$2,'MP내역(중립)'!D:D,"&lt;&gt;"&amp;$I$2,'MP내역(중립)'!B:B,"&lt;&gt;현금",'MP내역(중립)'!B:B,"&lt;&gt;합계")=0,"O","X"))</f>
        <v/>
      </c>
      <c r="Q281" s="21" t="str">
        <f>IF(A281="","",IF(AND(ABS(I281-SUMIFS('MP내역(중립)'!G:G,'MP내역(중립)'!A:A,A281,'MP내역(중립)'!F:F,"Y"))&lt;0.001,ABS(H281-SUMIFS('MP내역(중립)'!G:G,'MP내역(중립)'!A:A,A281,'MP내역(중립)'!B:B,"&lt;&gt;합계"))&lt;0.001),"O","X"))</f>
        <v/>
      </c>
      <c r="R281" s="21" t="str">
        <f>IF(A281="","",IF(COUNTIFS('MP내역(중립)'!A:A,A281,'MP내역(중립)'!H:H,"X")=0,"O","X"))</f>
        <v/>
      </c>
      <c r="S281" s="20"/>
    </row>
    <row r="282" spans="12:19">
      <c r="L282" s="21" t="str">
        <f t="shared" si="8"/>
        <v/>
      </c>
      <c r="M282" s="21" t="str">
        <f t="shared" si="9"/>
        <v/>
      </c>
      <c r="N282" s="21" t="str">
        <f>IF(A282="","",IFERROR(IF(J282&lt;VLOOKUP(A282,'포트변경내역(적극)'!A:J,10,0),"O","X"),""))</f>
        <v/>
      </c>
      <c r="O282" s="21" t="str">
        <f>IF(A282="","",COUNTIFS('MP내역(중립)'!$A:$A,A282)-COUNTIFS('MP내역(중립)'!$A:$A,A282,'MP내역(중립)'!$B:$B,"현금")-COUNTIFS('MP내역(중립)'!$A:$A,A282,'MP내역(중립)'!$B:$B,"예수금")-COUNTIFS('MP내역(중립)'!$A:$A,A282,'MP내역(중립)'!$B:$B,"예탁금")-COUNTIFS('MP내역(중립)'!$A:$A,A282,'MP내역(중립)'!$B:$B,"합계"))</f>
        <v/>
      </c>
      <c r="P282" s="21" t="str">
        <f>IF(A282="","",IF(COUNTIFS('MP내역(중립)'!A:A,A282,'MP내역(중립)'!G:G,"&gt;"&amp;$F$2,'MP내역(중립)'!D:D,"&lt;&gt;"&amp;$H$2,'MP내역(중립)'!D:D,"&lt;&gt;"&amp;$I$2,'MP내역(중립)'!B:B,"&lt;&gt;현금",'MP내역(중립)'!B:B,"&lt;&gt;합계")=0,"O","X"))</f>
        <v/>
      </c>
      <c r="Q282" s="21" t="str">
        <f>IF(A282="","",IF(AND(ABS(I282-SUMIFS('MP내역(중립)'!G:G,'MP내역(중립)'!A:A,A282,'MP내역(중립)'!F:F,"Y"))&lt;0.001,ABS(H282-SUMIFS('MP내역(중립)'!G:G,'MP내역(중립)'!A:A,A282,'MP내역(중립)'!B:B,"&lt;&gt;합계"))&lt;0.001),"O","X"))</f>
        <v/>
      </c>
      <c r="R282" s="21" t="str">
        <f>IF(A282="","",IF(COUNTIFS('MP내역(중립)'!A:A,A282,'MP내역(중립)'!H:H,"X")=0,"O","X"))</f>
        <v/>
      </c>
      <c r="S282" s="20"/>
    </row>
    <row r="283" spans="12:19">
      <c r="L283" s="21" t="str">
        <f t="shared" si="8"/>
        <v/>
      </c>
      <c r="M283" s="21" t="str">
        <f t="shared" si="9"/>
        <v/>
      </c>
      <c r="N283" s="21" t="str">
        <f>IF(A283="","",IFERROR(IF(J283&lt;VLOOKUP(A283,'포트변경내역(적극)'!A:J,10,0),"O","X"),""))</f>
        <v/>
      </c>
      <c r="O283" s="21" t="str">
        <f>IF(A283="","",COUNTIFS('MP내역(중립)'!$A:$A,A283)-COUNTIFS('MP내역(중립)'!$A:$A,A283,'MP내역(중립)'!$B:$B,"현금")-COUNTIFS('MP내역(중립)'!$A:$A,A283,'MP내역(중립)'!$B:$B,"예수금")-COUNTIFS('MP내역(중립)'!$A:$A,A283,'MP내역(중립)'!$B:$B,"예탁금")-COUNTIFS('MP내역(중립)'!$A:$A,A283,'MP내역(중립)'!$B:$B,"합계"))</f>
        <v/>
      </c>
      <c r="P283" s="21" t="str">
        <f>IF(A283="","",IF(COUNTIFS('MP내역(중립)'!A:A,A283,'MP내역(중립)'!G:G,"&gt;"&amp;$F$2,'MP내역(중립)'!D:D,"&lt;&gt;"&amp;$H$2,'MP내역(중립)'!D:D,"&lt;&gt;"&amp;$I$2,'MP내역(중립)'!B:B,"&lt;&gt;현금",'MP내역(중립)'!B:B,"&lt;&gt;합계")=0,"O","X"))</f>
        <v/>
      </c>
      <c r="Q283" s="21" t="str">
        <f>IF(A283="","",IF(AND(ABS(I283-SUMIFS('MP내역(중립)'!G:G,'MP내역(중립)'!A:A,A283,'MP내역(중립)'!F:F,"Y"))&lt;0.001,ABS(H283-SUMIFS('MP내역(중립)'!G:G,'MP내역(중립)'!A:A,A283,'MP내역(중립)'!B:B,"&lt;&gt;합계"))&lt;0.001),"O","X"))</f>
        <v/>
      </c>
      <c r="R283" s="21" t="str">
        <f>IF(A283="","",IF(COUNTIFS('MP내역(중립)'!A:A,A283,'MP내역(중립)'!H:H,"X")=0,"O","X"))</f>
        <v/>
      </c>
      <c r="S283" s="20"/>
    </row>
    <row r="284" spans="12:19">
      <c r="L284" s="21" t="str">
        <f t="shared" si="8"/>
        <v/>
      </c>
      <c r="M284" s="21" t="str">
        <f t="shared" si="9"/>
        <v/>
      </c>
      <c r="N284" s="21" t="str">
        <f>IF(A284="","",IFERROR(IF(J284&lt;VLOOKUP(A284,'포트변경내역(적극)'!A:J,10,0),"O","X"),""))</f>
        <v/>
      </c>
      <c r="O284" s="21" t="str">
        <f>IF(A284="","",COUNTIFS('MP내역(중립)'!$A:$A,A284)-COUNTIFS('MP내역(중립)'!$A:$A,A284,'MP내역(중립)'!$B:$B,"현금")-COUNTIFS('MP내역(중립)'!$A:$A,A284,'MP내역(중립)'!$B:$B,"예수금")-COUNTIFS('MP내역(중립)'!$A:$A,A284,'MP내역(중립)'!$B:$B,"예탁금")-COUNTIFS('MP내역(중립)'!$A:$A,A284,'MP내역(중립)'!$B:$B,"합계"))</f>
        <v/>
      </c>
      <c r="P284" s="21" t="str">
        <f>IF(A284="","",IF(COUNTIFS('MP내역(중립)'!A:A,A284,'MP내역(중립)'!G:G,"&gt;"&amp;$F$2,'MP내역(중립)'!D:D,"&lt;&gt;"&amp;$H$2,'MP내역(중립)'!D:D,"&lt;&gt;"&amp;$I$2,'MP내역(중립)'!B:B,"&lt;&gt;현금",'MP내역(중립)'!B:B,"&lt;&gt;합계")=0,"O","X"))</f>
        <v/>
      </c>
      <c r="Q284" s="21" t="str">
        <f>IF(A284="","",IF(AND(ABS(I284-SUMIFS('MP내역(중립)'!G:G,'MP내역(중립)'!A:A,A284,'MP내역(중립)'!F:F,"Y"))&lt;0.001,ABS(H284-SUMIFS('MP내역(중립)'!G:G,'MP내역(중립)'!A:A,A284,'MP내역(중립)'!B:B,"&lt;&gt;합계"))&lt;0.001),"O","X"))</f>
        <v/>
      </c>
      <c r="R284" s="21" t="str">
        <f>IF(A284="","",IF(COUNTIFS('MP내역(중립)'!A:A,A284,'MP내역(중립)'!H:H,"X")=0,"O","X"))</f>
        <v/>
      </c>
      <c r="S284" s="20"/>
    </row>
    <row r="285" spans="12:19">
      <c r="L285" s="21" t="str">
        <f t="shared" si="8"/>
        <v/>
      </c>
      <c r="M285" s="21" t="str">
        <f t="shared" si="9"/>
        <v/>
      </c>
      <c r="N285" s="21" t="str">
        <f>IF(A285="","",IFERROR(IF(J285&lt;VLOOKUP(A285,'포트변경내역(적극)'!A:J,10,0),"O","X"),""))</f>
        <v/>
      </c>
      <c r="O285" s="21" t="str">
        <f>IF(A285="","",COUNTIFS('MP내역(중립)'!$A:$A,A285)-COUNTIFS('MP내역(중립)'!$A:$A,A285,'MP내역(중립)'!$B:$B,"현금")-COUNTIFS('MP내역(중립)'!$A:$A,A285,'MP내역(중립)'!$B:$B,"예수금")-COUNTIFS('MP내역(중립)'!$A:$A,A285,'MP내역(중립)'!$B:$B,"예탁금")-COUNTIFS('MP내역(중립)'!$A:$A,A285,'MP내역(중립)'!$B:$B,"합계"))</f>
        <v/>
      </c>
      <c r="P285" s="21" t="str">
        <f>IF(A285="","",IF(COUNTIFS('MP내역(중립)'!A:A,A285,'MP내역(중립)'!G:G,"&gt;"&amp;$F$2,'MP내역(중립)'!D:D,"&lt;&gt;"&amp;$H$2,'MP내역(중립)'!D:D,"&lt;&gt;"&amp;$I$2,'MP내역(중립)'!B:B,"&lt;&gt;현금",'MP내역(중립)'!B:B,"&lt;&gt;합계")=0,"O","X"))</f>
        <v/>
      </c>
      <c r="Q285" s="21" t="str">
        <f>IF(A285="","",IF(AND(ABS(I285-SUMIFS('MP내역(중립)'!G:G,'MP내역(중립)'!A:A,A285,'MP내역(중립)'!F:F,"Y"))&lt;0.001,ABS(H285-SUMIFS('MP내역(중립)'!G:G,'MP내역(중립)'!A:A,A285,'MP내역(중립)'!B:B,"&lt;&gt;합계"))&lt;0.001),"O","X"))</f>
        <v/>
      </c>
      <c r="R285" s="21" t="str">
        <f>IF(A285="","",IF(COUNTIFS('MP내역(중립)'!A:A,A285,'MP내역(중립)'!H:H,"X")=0,"O","X"))</f>
        <v/>
      </c>
      <c r="S285" s="20"/>
    </row>
    <row r="286" spans="12:19">
      <c r="L286" s="21" t="str">
        <f t="shared" si="8"/>
        <v/>
      </c>
      <c r="M286" s="21" t="str">
        <f t="shared" si="9"/>
        <v/>
      </c>
      <c r="N286" s="21" t="str">
        <f>IF(A286="","",IFERROR(IF(J286&lt;VLOOKUP(A286,'포트변경내역(적극)'!A:J,10,0),"O","X"),""))</f>
        <v/>
      </c>
      <c r="O286" s="21" t="str">
        <f>IF(A286="","",COUNTIFS('MP내역(중립)'!$A:$A,A286)-COUNTIFS('MP내역(중립)'!$A:$A,A286,'MP내역(중립)'!$B:$B,"현금")-COUNTIFS('MP내역(중립)'!$A:$A,A286,'MP내역(중립)'!$B:$B,"예수금")-COUNTIFS('MP내역(중립)'!$A:$A,A286,'MP내역(중립)'!$B:$B,"예탁금")-COUNTIFS('MP내역(중립)'!$A:$A,A286,'MP내역(중립)'!$B:$B,"합계"))</f>
        <v/>
      </c>
      <c r="P286" s="21" t="str">
        <f>IF(A286="","",IF(COUNTIFS('MP내역(중립)'!A:A,A286,'MP내역(중립)'!G:G,"&gt;"&amp;$F$2,'MP내역(중립)'!D:D,"&lt;&gt;"&amp;$H$2,'MP내역(중립)'!D:D,"&lt;&gt;"&amp;$I$2,'MP내역(중립)'!B:B,"&lt;&gt;현금",'MP내역(중립)'!B:B,"&lt;&gt;합계")=0,"O","X"))</f>
        <v/>
      </c>
      <c r="Q286" s="21" t="str">
        <f>IF(A286="","",IF(AND(ABS(I286-SUMIFS('MP내역(중립)'!G:G,'MP내역(중립)'!A:A,A286,'MP내역(중립)'!F:F,"Y"))&lt;0.001,ABS(H286-SUMIFS('MP내역(중립)'!G:G,'MP내역(중립)'!A:A,A286,'MP내역(중립)'!B:B,"&lt;&gt;합계"))&lt;0.001),"O","X"))</f>
        <v/>
      </c>
      <c r="R286" s="21" t="str">
        <f>IF(A286="","",IF(COUNTIFS('MP내역(중립)'!A:A,A286,'MP내역(중립)'!H:H,"X")=0,"O","X"))</f>
        <v/>
      </c>
      <c r="S286" s="20"/>
    </row>
    <row r="287" spans="12:19">
      <c r="L287" s="21" t="str">
        <f t="shared" si="8"/>
        <v/>
      </c>
      <c r="M287" s="21" t="str">
        <f t="shared" si="9"/>
        <v/>
      </c>
      <c r="N287" s="21" t="str">
        <f>IF(A287="","",IFERROR(IF(J287&lt;VLOOKUP(A287,'포트변경내역(적극)'!A:J,10,0),"O","X"),""))</f>
        <v/>
      </c>
      <c r="O287" s="21" t="str">
        <f>IF(A287="","",COUNTIFS('MP내역(중립)'!$A:$A,A287)-COUNTIFS('MP내역(중립)'!$A:$A,A287,'MP내역(중립)'!$B:$B,"현금")-COUNTIFS('MP내역(중립)'!$A:$A,A287,'MP내역(중립)'!$B:$B,"예수금")-COUNTIFS('MP내역(중립)'!$A:$A,A287,'MP내역(중립)'!$B:$B,"예탁금")-COUNTIFS('MP내역(중립)'!$A:$A,A287,'MP내역(중립)'!$B:$B,"합계"))</f>
        <v/>
      </c>
      <c r="P287" s="21" t="str">
        <f>IF(A287="","",IF(COUNTIFS('MP내역(중립)'!A:A,A287,'MP내역(중립)'!G:G,"&gt;"&amp;$F$2,'MP내역(중립)'!D:D,"&lt;&gt;"&amp;$H$2,'MP내역(중립)'!D:D,"&lt;&gt;"&amp;$I$2,'MP내역(중립)'!B:B,"&lt;&gt;현금",'MP내역(중립)'!B:B,"&lt;&gt;합계")=0,"O","X"))</f>
        <v/>
      </c>
      <c r="Q287" s="21" t="str">
        <f>IF(A287="","",IF(AND(ABS(I287-SUMIFS('MP내역(중립)'!G:G,'MP내역(중립)'!A:A,A287,'MP내역(중립)'!F:F,"Y"))&lt;0.001,ABS(H287-SUMIFS('MP내역(중립)'!G:G,'MP내역(중립)'!A:A,A287,'MP내역(중립)'!B:B,"&lt;&gt;합계"))&lt;0.001),"O","X"))</f>
        <v/>
      </c>
      <c r="R287" s="21" t="str">
        <f>IF(A287="","",IF(COUNTIFS('MP내역(중립)'!A:A,A287,'MP내역(중립)'!H:H,"X")=0,"O","X"))</f>
        <v/>
      </c>
      <c r="S287" s="20"/>
    </row>
    <row r="288" spans="12:19">
      <c r="L288" s="21" t="str">
        <f t="shared" si="8"/>
        <v/>
      </c>
      <c r="M288" s="21" t="str">
        <f t="shared" si="9"/>
        <v/>
      </c>
      <c r="N288" s="21" t="str">
        <f>IF(A288="","",IFERROR(IF(J288&lt;VLOOKUP(A288,'포트변경내역(적극)'!A:J,10,0),"O","X"),""))</f>
        <v/>
      </c>
      <c r="O288" s="21" t="str">
        <f>IF(A288="","",COUNTIFS('MP내역(중립)'!$A:$A,A288)-COUNTIFS('MP내역(중립)'!$A:$A,A288,'MP내역(중립)'!$B:$B,"현금")-COUNTIFS('MP내역(중립)'!$A:$A,A288,'MP내역(중립)'!$B:$B,"예수금")-COUNTIFS('MP내역(중립)'!$A:$A,A288,'MP내역(중립)'!$B:$B,"예탁금")-COUNTIFS('MP내역(중립)'!$A:$A,A288,'MP내역(중립)'!$B:$B,"합계"))</f>
        <v/>
      </c>
      <c r="P288" s="21" t="str">
        <f>IF(A288="","",IF(COUNTIFS('MP내역(중립)'!A:A,A288,'MP내역(중립)'!G:G,"&gt;"&amp;$F$2,'MP내역(중립)'!D:D,"&lt;&gt;"&amp;$H$2,'MP내역(중립)'!D:D,"&lt;&gt;"&amp;$I$2,'MP내역(중립)'!B:B,"&lt;&gt;현금",'MP내역(중립)'!B:B,"&lt;&gt;합계")=0,"O","X"))</f>
        <v/>
      </c>
      <c r="Q288" s="21" t="str">
        <f>IF(A288="","",IF(AND(ABS(I288-SUMIFS('MP내역(중립)'!G:G,'MP내역(중립)'!A:A,A288,'MP내역(중립)'!F:F,"Y"))&lt;0.001,ABS(H288-SUMIFS('MP내역(중립)'!G:G,'MP내역(중립)'!A:A,A288,'MP내역(중립)'!B:B,"&lt;&gt;합계"))&lt;0.001),"O","X"))</f>
        <v/>
      </c>
      <c r="R288" s="21" t="str">
        <f>IF(A288="","",IF(COUNTIFS('MP내역(중립)'!A:A,A288,'MP내역(중립)'!H:H,"X")=0,"O","X"))</f>
        <v/>
      </c>
      <c r="S288" s="20"/>
    </row>
    <row r="289" spans="12:19">
      <c r="L289" s="21" t="str">
        <f t="shared" si="8"/>
        <v/>
      </c>
      <c r="M289" s="21" t="str">
        <f t="shared" si="9"/>
        <v/>
      </c>
      <c r="N289" s="21" t="str">
        <f>IF(A289="","",IFERROR(IF(J289&lt;VLOOKUP(A289,'포트변경내역(적극)'!A:J,10,0),"O","X"),""))</f>
        <v/>
      </c>
      <c r="O289" s="21" t="str">
        <f>IF(A289="","",COUNTIFS('MP내역(중립)'!$A:$A,A289)-COUNTIFS('MP내역(중립)'!$A:$A,A289,'MP내역(중립)'!$B:$B,"현금")-COUNTIFS('MP내역(중립)'!$A:$A,A289,'MP내역(중립)'!$B:$B,"예수금")-COUNTIFS('MP내역(중립)'!$A:$A,A289,'MP내역(중립)'!$B:$B,"예탁금")-COUNTIFS('MP내역(중립)'!$A:$A,A289,'MP내역(중립)'!$B:$B,"합계"))</f>
        <v/>
      </c>
      <c r="P289" s="21" t="str">
        <f>IF(A289="","",IF(COUNTIFS('MP내역(중립)'!A:A,A289,'MP내역(중립)'!G:G,"&gt;"&amp;$F$2,'MP내역(중립)'!D:D,"&lt;&gt;"&amp;$H$2,'MP내역(중립)'!D:D,"&lt;&gt;"&amp;$I$2,'MP내역(중립)'!B:B,"&lt;&gt;현금",'MP내역(중립)'!B:B,"&lt;&gt;합계")=0,"O","X"))</f>
        <v/>
      </c>
      <c r="Q289" s="21" t="str">
        <f>IF(A289="","",IF(AND(ABS(I289-SUMIFS('MP내역(중립)'!G:G,'MP내역(중립)'!A:A,A289,'MP내역(중립)'!F:F,"Y"))&lt;0.001,ABS(H289-SUMIFS('MP내역(중립)'!G:G,'MP내역(중립)'!A:A,A289,'MP내역(중립)'!B:B,"&lt;&gt;합계"))&lt;0.001),"O","X"))</f>
        <v/>
      </c>
      <c r="R289" s="21" t="str">
        <f>IF(A289="","",IF(COUNTIFS('MP내역(중립)'!A:A,A289,'MP내역(중립)'!H:H,"X")=0,"O","X"))</f>
        <v/>
      </c>
      <c r="S289" s="20"/>
    </row>
    <row r="290" spans="12:19">
      <c r="L290" s="21" t="str">
        <f t="shared" si="8"/>
        <v/>
      </c>
      <c r="M290" s="21" t="str">
        <f t="shared" si="9"/>
        <v/>
      </c>
      <c r="N290" s="21" t="str">
        <f>IF(A290="","",IFERROR(IF(J290&lt;VLOOKUP(A290,'포트변경내역(적극)'!A:J,10,0),"O","X"),""))</f>
        <v/>
      </c>
      <c r="O290" s="21" t="str">
        <f>IF(A290="","",COUNTIFS('MP내역(중립)'!$A:$A,A290)-COUNTIFS('MP내역(중립)'!$A:$A,A290,'MP내역(중립)'!$B:$B,"현금")-COUNTIFS('MP내역(중립)'!$A:$A,A290,'MP내역(중립)'!$B:$B,"예수금")-COUNTIFS('MP내역(중립)'!$A:$A,A290,'MP내역(중립)'!$B:$B,"예탁금")-COUNTIFS('MP내역(중립)'!$A:$A,A290,'MP내역(중립)'!$B:$B,"합계"))</f>
        <v/>
      </c>
      <c r="P290" s="21" t="str">
        <f>IF(A290="","",IF(COUNTIFS('MP내역(중립)'!A:A,A290,'MP내역(중립)'!G:G,"&gt;"&amp;$F$2,'MP내역(중립)'!D:D,"&lt;&gt;"&amp;$H$2,'MP내역(중립)'!D:D,"&lt;&gt;"&amp;$I$2,'MP내역(중립)'!B:B,"&lt;&gt;현금",'MP내역(중립)'!B:B,"&lt;&gt;합계")=0,"O","X"))</f>
        <v/>
      </c>
      <c r="Q290" s="21" t="str">
        <f>IF(A290="","",IF(AND(ABS(I290-SUMIFS('MP내역(중립)'!G:G,'MP내역(중립)'!A:A,A290,'MP내역(중립)'!F:F,"Y"))&lt;0.001,ABS(H290-SUMIFS('MP내역(중립)'!G:G,'MP내역(중립)'!A:A,A290,'MP내역(중립)'!B:B,"&lt;&gt;합계"))&lt;0.001),"O","X"))</f>
        <v/>
      </c>
      <c r="R290" s="21" t="str">
        <f>IF(A290="","",IF(COUNTIFS('MP내역(중립)'!A:A,A290,'MP내역(중립)'!H:H,"X")=0,"O","X"))</f>
        <v/>
      </c>
      <c r="S290" s="20"/>
    </row>
    <row r="291" spans="12:19">
      <c r="L291" s="21" t="str">
        <f t="shared" si="8"/>
        <v/>
      </c>
      <c r="M291" s="21" t="str">
        <f t="shared" si="9"/>
        <v/>
      </c>
      <c r="N291" s="21" t="str">
        <f>IF(A291="","",IFERROR(IF(J291&lt;VLOOKUP(A291,'포트변경내역(적극)'!A:J,10,0),"O","X"),""))</f>
        <v/>
      </c>
      <c r="O291" s="21" t="str">
        <f>IF(A291="","",COUNTIFS('MP내역(중립)'!$A:$A,A291)-COUNTIFS('MP내역(중립)'!$A:$A,A291,'MP내역(중립)'!$B:$B,"현금")-COUNTIFS('MP내역(중립)'!$A:$A,A291,'MP내역(중립)'!$B:$B,"예수금")-COUNTIFS('MP내역(중립)'!$A:$A,A291,'MP내역(중립)'!$B:$B,"예탁금")-COUNTIFS('MP내역(중립)'!$A:$A,A291,'MP내역(중립)'!$B:$B,"합계"))</f>
        <v/>
      </c>
      <c r="P291" s="21" t="str">
        <f>IF(A291="","",IF(COUNTIFS('MP내역(중립)'!A:A,A291,'MP내역(중립)'!G:G,"&gt;"&amp;$F$2,'MP내역(중립)'!D:D,"&lt;&gt;"&amp;$H$2,'MP내역(중립)'!D:D,"&lt;&gt;"&amp;$I$2,'MP내역(중립)'!B:B,"&lt;&gt;현금",'MP내역(중립)'!B:B,"&lt;&gt;합계")=0,"O","X"))</f>
        <v/>
      </c>
      <c r="Q291" s="21" t="str">
        <f>IF(A291="","",IF(AND(ABS(I291-SUMIFS('MP내역(중립)'!G:G,'MP내역(중립)'!A:A,A291,'MP내역(중립)'!F:F,"Y"))&lt;0.001,ABS(H291-SUMIFS('MP내역(중립)'!G:G,'MP내역(중립)'!A:A,A291,'MP내역(중립)'!B:B,"&lt;&gt;합계"))&lt;0.001),"O","X"))</f>
        <v/>
      </c>
      <c r="R291" s="21" t="str">
        <f>IF(A291="","",IF(COUNTIFS('MP내역(중립)'!A:A,A291,'MP내역(중립)'!H:H,"X")=0,"O","X"))</f>
        <v/>
      </c>
      <c r="S291" s="20"/>
    </row>
    <row r="292" spans="12:19">
      <c r="L292" s="21" t="str">
        <f t="shared" si="8"/>
        <v/>
      </c>
      <c r="M292" s="21" t="str">
        <f t="shared" si="9"/>
        <v/>
      </c>
      <c r="N292" s="21" t="str">
        <f>IF(A292="","",IFERROR(IF(J292&lt;VLOOKUP(A292,'포트변경내역(적극)'!A:J,10,0),"O","X"),""))</f>
        <v/>
      </c>
      <c r="O292" s="21" t="str">
        <f>IF(A292="","",COUNTIFS('MP내역(중립)'!$A:$A,A292)-COUNTIFS('MP내역(중립)'!$A:$A,A292,'MP내역(중립)'!$B:$B,"현금")-COUNTIFS('MP내역(중립)'!$A:$A,A292,'MP내역(중립)'!$B:$B,"예수금")-COUNTIFS('MP내역(중립)'!$A:$A,A292,'MP내역(중립)'!$B:$B,"예탁금")-COUNTIFS('MP내역(중립)'!$A:$A,A292,'MP내역(중립)'!$B:$B,"합계"))</f>
        <v/>
      </c>
      <c r="P292" s="21" t="str">
        <f>IF(A292="","",IF(COUNTIFS('MP내역(중립)'!A:A,A292,'MP내역(중립)'!G:G,"&gt;"&amp;$F$2,'MP내역(중립)'!D:D,"&lt;&gt;"&amp;$H$2,'MP내역(중립)'!D:D,"&lt;&gt;"&amp;$I$2,'MP내역(중립)'!B:B,"&lt;&gt;현금",'MP내역(중립)'!B:B,"&lt;&gt;합계")=0,"O","X"))</f>
        <v/>
      </c>
      <c r="Q292" s="21" t="str">
        <f>IF(A292="","",IF(AND(ABS(I292-SUMIFS('MP내역(중립)'!G:G,'MP내역(중립)'!A:A,A292,'MP내역(중립)'!F:F,"Y"))&lt;0.001,ABS(H292-SUMIFS('MP내역(중립)'!G:G,'MP내역(중립)'!A:A,A292,'MP내역(중립)'!B:B,"&lt;&gt;합계"))&lt;0.001),"O","X"))</f>
        <v/>
      </c>
      <c r="R292" s="21" t="str">
        <f>IF(A292="","",IF(COUNTIFS('MP내역(중립)'!A:A,A292,'MP내역(중립)'!H:H,"X")=0,"O","X"))</f>
        <v/>
      </c>
      <c r="S292" s="20"/>
    </row>
    <row r="293" spans="12:19">
      <c r="L293" s="21" t="str">
        <f t="shared" si="8"/>
        <v/>
      </c>
      <c r="M293" s="21" t="str">
        <f t="shared" si="9"/>
        <v/>
      </c>
      <c r="N293" s="21" t="str">
        <f>IF(A293="","",IFERROR(IF(J293&lt;VLOOKUP(A293,'포트변경내역(적극)'!A:J,10,0),"O","X"),""))</f>
        <v/>
      </c>
      <c r="O293" s="21" t="str">
        <f>IF(A293="","",COUNTIFS('MP내역(중립)'!$A:$A,A293)-COUNTIFS('MP내역(중립)'!$A:$A,A293,'MP내역(중립)'!$B:$B,"현금")-COUNTIFS('MP내역(중립)'!$A:$A,A293,'MP내역(중립)'!$B:$B,"예수금")-COUNTIFS('MP내역(중립)'!$A:$A,A293,'MP내역(중립)'!$B:$B,"예탁금")-COUNTIFS('MP내역(중립)'!$A:$A,A293,'MP내역(중립)'!$B:$B,"합계"))</f>
        <v/>
      </c>
      <c r="P293" s="21" t="str">
        <f>IF(A293="","",IF(COUNTIFS('MP내역(중립)'!A:A,A293,'MP내역(중립)'!G:G,"&gt;"&amp;$F$2,'MP내역(중립)'!D:D,"&lt;&gt;"&amp;$H$2,'MP내역(중립)'!D:D,"&lt;&gt;"&amp;$I$2,'MP내역(중립)'!B:B,"&lt;&gt;현금",'MP내역(중립)'!B:B,"&lt;&gt;합계")=0,"O","X"))</f>
        <v/>
      </c>
      <c r="Q293" s="21" t="str">
        <f>IF(A293="","",IF(AND(ABS(I293-SUMIFS('MP내역(중립)'!G:G,'MP내역(중립)'!A:A,A293,'MP내역(중립)'!F:F,"Y"))&lt;0.001,ABS(H293-SUMIFS('MP내역(중립)'!G:G,'MP내역(중립)'!A:A,A293,'MP내역(중립)'!B:B,"&lt;&gt;합계"))&lt;0.001),"O","X"))</f>
        <v/>
      </c>
      <c r="R293" s="21" t="str">
        <f>IF(A293="","",IF(COUNTIFS('MP내역(중립)'!A:A,A293,'MP내역(중립)'!H:H,"X")=0,"O","X"))</f>
        <v/>
      </c>
      <c r="S293" s="20"/>
    </row>
    <row r="294" spans="12:19">
      <c r="L294" s="21" t="str">
        <f t="shared" si="8"/>
        <v/>
      </c>
      <c r="M294" s="21" t="str">
        <f t="shared" si="9"/>
        <v/>
      </c>
      <c r="N294" s="21" t="str">
        <f>IF(A294="","",IFERROR(IF(J294&lt;VLOOKUP(A294,'포트변경내역(적극)'!A:J,10,0),"O","X"),""))</f>
        <v/>
      </c>
      <c r="O294" s="21" t="str">
        <f>IF(A294="","",COUNTIFS('MP내역(중립)'!$A:$A,A294)-COUNTIFS('MP내역(중립)'!$A:$A,A294,'MP내역(중립)'!$B:$B,"현금")-COUNTIFS('MP내역(중립)'!$A:$A,A294,'MP내역(중립)'!$B:$B,"예수금")-COUNTIFS('MP내역(중립)'!$A:$A,A294,'MP내역(중립)'!$B:$B,"예탁금")-COUNTIFS('MP내역(중립)'!$A:$A,A294,'MP내역(중립)'!$B:$B,"합계"))</f>
        <v/>
      </c>
      <c r="P294" s="21" t="str">
        <f>IF(A294="","",IF(COUNTIFS('MP내역(중립)'!A:A,A294,'MP내역(중립)'!G:G,"&gt;"&amp;$F$2,'MP내역(중립)'!D:D,"&lt;&gt;"&amp;$H$2,'MP내역(중립)'!D:D,"&lt;&gt;"&amp;$I$2,'MP내역(중립)'!B:B,"&lt;&gt;현금",'MP내역(중립)'!B:B,"&lt;&gt;합계")=0,"O","X"))</f>
        <v/>
      </c>
      <c r="Q294" s="21" t="str">
        <f>IF(A294="","",IF(AND(ABS(I294-SUMIFS('MP내역(중립)'!G:G,'MP내역(중립)'!A:A,A294,'MP내역(중립)'!F:F,"Y"))&lt;0.001,ABS(H294-SUMIFS('MP내역(중립)'!G:G,'MP내역(중립)'!A:A,A294,'MP내역(중립)'!B:B,"&lt;&gt;합계"))&lt;0.001),"O","X"))</f>
        <v/>
      </c>
      <c r="R294" s="21" t="str">
        <f>IF(A294="","",IF(COUNTIFS('MP내역(중립)'!A:A,A294,'MP내역(중립)'!H:H,"X")=0,"O","X"))</f>
        <v/>
      </c>
      <c r="S294" s="20"/>
    </row>
    <row r="295" spans="12:19">
      <c r="L295" s="21" t="str">
        <f t="shared" si="8"/>
        <v/>
      </c>
      <c r="M295" s="21" t="str">
        <f t="shared" si="9"/>
        <v/>
      </c>
      <c r="N295" s="21" t="str">
        <f>IF(A295="","",IFERROR(IF(J295&lt;VLOOKUP(A295,'포트변경내역(적극)'!A:J,10,0),"O","X"),""))</f>
        <v/>
      </c>
      <c r="O295" s="21" t="str">
        <f>IF(A295="","",COUNTIFS('MP내역(중립)'!$A:$A,A295)-COUNTIFS('MP내역(중립)'!$A:$A,A295,'MP내역(중립)'!$B:$B,"현금")-COUNTIFS('MP내역(중립)'!$A:$A,A295,'MP내역(중립)'!$B:$B,"예수금")-COUNTIFS('MP내역(중립)'!$A:$A,A295,'MP내역(중립)'!$B:$B,"예탁금")-COUNTIFS('MP내역(중립)'!$A:$A,A295,'MP내역(중립)'!$B:$B,"합계"))</f>
        <v/>
      </c>
      <c r="P295" s="21" t="str">
        <f>IF(A295="","",IF(COUNTIFS('MP내역(중립)'!A:A,A295,'MP내역(중립)'!G:G,"&gt;"&amp;$F$2,'MP내역(중립)'!D:D,"&lt;&gt;"&amp;$H$2,'MP내역(중립)'!D:D,"&lt;&gt;"&amp;$I$2,'MP내역(중립)'!B:B,"&lt;&gt;현금",'MP내역(중립)'!B:B,"&lt;&gt;합계")=0,"O","X"))</f>
        <v/>
      </c>
      <c r="Q295" s="21" t="str">
        <f>IF(A295="","",IF(AND(ABS(I295-SUMIFS('MP내역(중립)'!G:G,'MP내역(중립)'!A:A,A295,'MP내역(중립)'!F:F,"Y"))&lt;0.001,ABS(H295-SUMIFS('MP내역(중립)'!G:G,'MP내역(중립)'!A:A,A295,'MP내역(중립)'!B:B,"&lt;&gt;합계"))&lt;0.001),"O","X"))</f>
        <v/>
      </c>
      <c r="R295" s="21" t="str">
        <f>IF(A295="","",IF(COUNTIFS('MP내역(중립)'!A:A,A295,'MP내역(중립)'!H:H,"X")=0,"O","X"))</f>
        <v/>
      </c>
      <c r="S295" s="20"/>
    </row>
    <row r="296" spans="12:19">
      <c r="L296" s="21" t="str">
        <f t="shared" si="8"/>
        <v/>
      </c>
      <c r="M296" s="21" t="str">
        <f t="shared" si="9"/>
        <v/>
      </c>
      <c r="N296" s="21" t="str">
        <f>IF(A296="","",IFERROR(IF(J296&lt;VLOOKUP(A296,'포트변경내역(적극)'!A:J,10,0),"O","X"),""))</f>
        <v/>
      </c>
      <c r="O296" s="21" t="str">
        <f>IF(A296="","",COUNTIFS('MP내역(중립)'!$A:$A,A296)-COUNTIFS('MP내역(중립)'!$A:$A,A296,'MP내역(중립)'!$B:$B,"현금")-COUNTIFS('MP내역(중립)'!$A:$A,A296,'MP내역(중립)'!$B:$B,"예수금")-COUNTIFS('MP내역(중립)'!$A:$A,A296,'MP내역(중립)'!$B:$B,"예탁금")-COUNTIFS('MP내역(중립)'!$A:$A,A296,'MP내역(중립)'!$B:$B,"합계"))</f>
        <v/>
      </c>
      <c r="P296" s="21" t="str">
        <f>IF(A296="","",IF(COUNTIFS('MP내역(중립)'!A:A,A296,'MP내역(중립)'!G:G,"&gt;"&amp;$F$2,'MP내역(중립)'!D:D,"&lt;&gt;"&amp;$H$2,'MP내역(중립)'!D:D,"&lt;&gt;"&amp;$I$2,'MP내역(중립)'!B:B,"&lt;&gt;현금",'MP내역(중립)'!B:B,"&lt;&gt;합계")=0,"O","X"))</f>
        <v/>
      </c>
      <c r="Q296" s="21" t="str">
        <f>IF(A296="","",IF(AND(ABS(I296-SUMIFS('MP내역(중립)'!G:G,'MP내역(중립)'!A:A,A296,'MP내역(중립)'!F:F,"Y"))&lt;0.001,ABS(H296-SUMIFS('MP내역(중립)'!G:G,'MP내역(중립)'!A:A,A296,'MP내역(중립)'!B:B,"&lt;&gt;합계"))&lt;0.001),"O","X"))</f>
        <v/>
      </c>
      <c r="R296" s="21" t="str">
        <f>IF(A296="","",IF(COUNTIFS('MP내역(중립)'!A:A,A296,'MP내역(중립)'!H:H,"X")=0,"O","X"))</f>
        <v/>
      </c>
      <c r="S296" s="20"/>
    </row>
    <row r="297" spans="12:19">
      <c r="L297" s="21" t="str">
        <f t="shared" si="8"/>
        <v/>
      </c>
      <c r="M297" s="21" t="str">
        <f t="shared" si="9"/>
        <v/>
      </c>
      <c r="N297" s="21" t="str">
        <f>IF(A297="","",IFERROR(IF(J297&lt;VLOOKUP(A297,'포트변경내역(적극)'!A:J,10,0),"O","X"),""))</f>
        <v/>
      </c>
      <c r="O297" s="21" t="str">
        <f>IF(A297="","",COUNTIFS('MP내역(중립)'!$A:$A,A297)-COUNTIFS('MP내역(중립)'!$A:$A,A297,'MP내역(중립)'!$B:$B,"현금")-COUNTIFS('MP내역(중립)'!$A:$A,A297,'MP내역(중립)'!$B:$B,"예수금")-COUNTIFS('MP내역(중립)'!$A:$A,A297,'MP내역(중립)'!$B:$B,"예탁금")-COUNTIFS('MP내역(중립)'!$A:$A,A297,'MP내역(중립)'!$B:$B,"합계"))</f>
        <v/>
      </c>
      <c r="P297" s="21" t="str">
        <f>IF(A297="","",IF(COUNTIFS('MP내역(중립)'!A:A,A297,'MP내역(중립)'!G:G,"&gt;"&amp;$F$2,'MP내역(중립)'!D:D,"&lt;&gt;"&amp;$H$2,'MP내역(중립)'!D:D,"&lt;&gt;"&amp;$I$2,'MP내역(중립)'!B:B,"&lt;&gt;현금",'MP내역(중립)'!B:B,"&lt;&gt;합계")=0,"O","X"))</f>
        <v/>
      </c>
      <c r="Q297" s="21" t="str">
        <f>IF(A297="","",IF(AND(ABS(I297-SUMIFS('MP내역(중립)'!G:G,'MP내역(중립)'!A:A,A297,'MP내역(중립)'!F:F,"Y"))&lt;0.001,ABS(H297-SUMIFS('MP내역(중립)'!G:G,'MP내역(중립)'!A:A,A297,'MP내역(중립)'!B:B,"&lt;&gt;합계"))&lt;0.001),"O","X"))</f>
        <v/>
      </c>
      <c r="R297" s="21" t="str">
        <f>IF(A297="","",IF(COUNTIFS('MP내역(중립)'!A:A,A297,'MP내역(중립)'!H:H,"X")=0,"O","X"))</f>
        <v/>
      </c>
      <c r="S297" s="20"/>
    </row>
    <row r="298" spans="12:19">
      <c r="L298" s="21" t="str">
        <f t="shared" si="8"/>
        <v/>
      </c>
      <c r="M298" s="21" t="str">
        <f t="shared" si="9"/>
        <v/>
      </c>
      <c r="N298" s="21" t="str">
        <f>IF(A298="","",IFERROR(IF(J298&lt;VLOOKUP(A298,'포트변경내역(적극)'!A:J,10,0),"O","X"),""))</f>
        <v/>
      </c>
      <c r="O298" s="21" t="str">
        <f>IF(A298="","",COUNTIFS('MP내역(중립)'!$A:$A,A298)-COUNTIFS('MP내역(중립)'!$A:$A,A298,'MP내역(중립)'!$B:$B,"현금")-COUNTIFS('MP내역(중립)'!$A:$A,A298,'MP내역(중립)'!$B:$B,"예수금")-COUNTIFS('MP내역(중립)'!$A:$A,A298,'MP내역(중립)'!$B:$B,"예탁금")-COUNTIFS('MP내역(중립)'!$A:$A,A298,'MP내역(중립)'!$B:$B,"합계"))</f>
        <v/>
      </c>
      <c r="P298" s="21" t="str">
        <f>IF(A298="","",IF(COUNTIFS('MP내역(중립)'!A:A,A298,'MP내역(중립)'!G:G,"&gt;"&amp;$F$2,'MP내역(중립)'!D:D,"&lt;&gt;"&amp;$H$2,'MP내역(중립)'!D:D,"&lt;&gt;"&amp;$I$2,'MP내역(중립)'!B:B,"&lt;&gt;현금",'MP내역(중립)'!B:B,"&lt;&gt;합계")=0,"O","X"))</f>
        <v/>
      </c>
      <c r="Q298" s="21" t="str">
        <f>IF(A298="","",IF(AND(ABS(I298-SUMIFS('MP내역(중립)'!G:G,'MP내역(중립)'!A:A,A298,'MP내역(중립)'!F:F,"Y"))&lt;0.001,ABS(H298-SUMIFS('MP내역(중립)'!G:G,'MP내역(중립)'!A:A,A298,'MP내역(중립)'!B:B,"&lt;&gt;합계"))&lt;0.001),"O","X"))</f>
        <v/>
      </c>
      <c r="R298" s="21" t="str">
        <f>IF(A298="","",IF(COUNTIFS('MP내역(중립)'!A:A,A298,'MP내역(중립)'!H:H,"X")=0,"O","X"))</f>
        <v/>
      </c>
      <c r="S298" s="20"/>
    </row>
    <row r="299" spans="12:19">
      <c r="L299" s="21" t="str">
        <f t="shared" si="8"/>
        <v/>
      </c>
      <c r="M299" s="21" t="str">
        <f t="shared" si="9"/>
        <v/>
      </c>
      <c r="N299" s="21" t="str">
        <f>IF(A299="","",IFERROR(IF(J299&lt;VLOOKUP(A299,'포트변경내역(적극)'!A:J,10,0),"O","X"),""))</f>
        <v/>
      </c>
      <c r="O299" s="21" t="str">
        <f>IF(A299="","",COUNTIFS('MP내역(중립)'!$A:$A,A299)-COUNTIFS('MP내역(중립)'!$A:$A,A299,'MP내역(중립)'!$B:$B,"현금")-COUNTIFS('MP내역(중립)'!$A:$A,A299,'MP내역(중립)'!$B:$B,"예수금")-COUNTIFS('MP내역(중립)'!$A:$A,A299,'MP내역(중립)'!$B:$B,"예탁금")-COUNTIFS('MP내역(중립)'!$A:$A,A299,'MP내역(중립)'!$B:$B,"합계"))</f>
        <v/>
      </c>
      <c r="P299" s="21" t="str">
        <f>IF(A299="","",IF(COUNTIFS('MP내역(중립)'!A:A,A299,'MP내역(중립)'!G:G,"&gt;"&amp;$F$2,'MP내역(중립)'!D:D,"&lt;&gt;"&amp;$H$2,'MP내역(중립)'!D:D,"&lt;&gt;"&amp;$I$2,'MP내역(중립)'!B:B,"&lt;&gt;현금",'MP내역(중립)'!B:B,"&lt;&gt;합계")=0,"O","X"))</f>
        <v/>
      </c>
      <c r="Q299" s="21" t="str">
        <f>IF(A299="","",IF(AND(ABS(I299-SUMIFS('MP내역(중립)'!G:G,'MP내역(중립)'!A:A,A299,'MP내역(중립)'!F:F,"Y"))&lt;0.001,ABS(H299-SUMIFS('MP내역(중립)'!G:G,'MP내역(중립)'!A:A,A299,'MP내역(중립)'!B:B,"&lt;&gt;합계"))&lt;0.001),"O","X"))</f>
        <v/>
      </c>
      <c r="R299" s="21" t="str">
        <f>IF(A299="","",IF(COUNTIFS('MP내역(중립)'!A:A,A299,'MP내역(중립)'!H:H,"X")=0,"O","X"))</f>
        <v/>
      </c>
      <c r="S299" s="20"/>
    </row>
    <row r="300" spans="12:19">
      <c r="L300" s="21" t="str">
        <f t="shared" si="8"/>
        <v/>
      </c>
      <c r="M300" s="21" t="str">
        <f t="shared" si="9"/>
        <v/>
      </c>
      <c r="N300" s="21" t="str">
        <f>IF(A300="","",IFERROR(IF(J300&lt;VLOOKUP(A300,'포트변경내역(적극)'!A:J,10,0),"O","X"),""))</f>
        <v/>
      </c>
      <c r="O300" s="21" t="str">
        <f>IF(A300="","",COUNTIFS('MP내역(중립)'!$A:$A,A300)-COUNTIFS('MP내역(중립)'!$A:$A,A300,'MP내역(중립)'!$B:$B,"현금")-COUNTIFS('MP내역(중립)'!$A:$A,A300,'MP내역(중립)'!$B:$B,"예수금")-COUNTIFS('MP내역(중립)'!$A:$A,A300,'MP내역(중립)'!$B:$B,"예탁금")-COUNTIFS('MP내역(중립)'!$A:$A,A300,'MP내역(중립)'!$B:$B,"합계"))</f>
        <v/>
      </c>
      <c r="P300" s="21" t="str">
        <f>IF(A300="","",IF(COUNTIFS('MP내역(중립)'!A:A,A300,'MP내역(중립)'!G:G,"&gt;"&amp;$F$2,'MP내역(중립)'!D:D,"&lt;&gt;"&amp;$H$2,'MP내역(중립)'!D:D,"&lt;&gt;"&amp;$I$2,'MP내역(중립)'!B:B,"&lt;&gt;현금",'MP내역(중립)'!B:B,"&lt;&gt;합계")=0,"O","X"))</f>
        <v/>
      </c>
      <c r="Q300" s="21" t="str">
        <f>IF(A300="","",IF(AND(ABS(I300-SUMIFS('MP내역(중립)'!G:G,'MP내역(중립)'!A:A,A300,'MP내역(중립)'!F:F,"Y"))&lt;0.001,ABS(H300-SUMIFS('MP내역(중립)'!G:G,'MP내역(중립)'!A:A,A300,'MP내역(중립)'!B:B,"&lt;&gt;합계"))&lt;0.001),"O","X"))</f>
        <v/>
      </c>
      <c r="R300" s="21" t="str">
        <f>IF(A300="","",IF(COUNTIFS('MP내역(중립)'!A:A,A300,'MP내역(중립)'!H:H,"X")=0,"O","X"))</f>
        <v/>
      </c>
      <c r="S300" s="20"/>
    </row>
    <row r="301" spans="12:19">
      <c r="L301" s="21" t="str">
        <f t="shared" si="8"/>
        <v/>
      </c>
      <c r="M301" s="21" t="str">
        <f t="shared" si="9"/>
        <v/>
      </c>
      <c r="N301" s="21" t="str">
        <f>IF(A301="","",IFERROR(IF(J301&lt;VLOOKUP(A301,'포트변경내역(적극)'!A:J,10,0),"O","X"),""))</f>
        <v/>
      </c>
      <c r="O301" s="21" t="str">
        <f>IF(A301="","",COUNTIFS('MP내역(중립)'!$A:$A,A301)-COUNTIFS('MP내역(중립)'!$A:$A,A301,'MP내역(중립)'!$B:$B,"현금")-COUNTIFS('MP내역(중립)'!$A:$A,A301,'MP내역(중립)'!$B:$B,"예수금")-COUNTIFS('MP내역(중립)'!$A:$A,A301,'MP내역(중립)'!$B:$B,"예탁금")-COUNTIFS('MP내역(중립)'!$A:$A,A301,'MP내역(중립)'!$B:$B,"합계"))</f>
        <v/>
      </c>
      <c r="P301" s="21" t="str">
        <f>IF(A301="","",IF(COUNTIFS('MP내역(중립)'!A:A,A301,'MP내역(중립)'!G:G,"&gt;"&amp;$F$2,'MP내역(중립)'!D:D,"&lt;&gt;"&amp;$H$2,'MP내역(중립)'!D:D,"&lt;&gt;"&amp;$I$2,'MP내역(중립)'!B:B,"&lt;&gt;현금",'MP내역(중립)'!B:B,"&lt;&gt;합계")=0,"O","X"))</f>
        <v/>
      </c>
      <c r="Q301" s="21" t="str">
        <f>IF(A301="","",IF(AND(ABS(I301-SUMIFS('MP내역(중립)'!G:G,'MP내역(중립)'!A:A,A301,'MP내역(중립)'!F:F,"Y"))&lt;0.001,ABS(H301-SUMIFS('MP내역(중립)'!G:G,'MP내역(중립)'!A:A,A301,'MP내역(중립)'!B:B,"&lt;&gt;합계"))&lt;0.001),"O","X"))</f>
        <v/>
      </c>
      <c r="R301" s="21" t="str">
        <f>IF(A301="","",IF(COUNTIFS('MP내역(중립)'!A:A,A301,'MP내역(중립)'!H:H,"X")=0,"O","X"))</f>
        <v/>
      </c>
      <c r="S301" s="20"/>
    </row>
    <row r="302" spans="12:19">
      <c r="L302" s="21"/>
      <c r="S302" s="20"/>
    </row>
    <row r="303" spans="12:19">
      <c r="L303" s="21"/>
      <c r="S303" s="20"/>
    </row>
    <row r="304" spans="12:19">
      <c r="L304" s="21"/>
      <c r="S304" s="20"/>
    </row>
    <row r="305" spans="12:19">
      <c r="L305" s="21"/>
      <c r="S305" s="20"/>
    </row>
    <row r="306" spans="12:19">
      <c r="L306" s="21"/>
      <c r="S306" s="20"/>
    </row>
    <row r="307" spans="12:19">
      <c r="L307" s="21"/>
      <c r="S307" s="20"/>
    </row>
    <row r="308" spans="12:19">
      <c r="L308" s="21"/>
      <c r="S308" s="20"/>
    </row>
    <row r="309" spans="12:19">
      <c r="L309" s="21"/>
      <c r="S309" s="20"/>
    </row>
    <row r="310" spans="12:19">
      <c r="L310" s="21"/>
      <c r="S310" s="20"/>
    </row>
    <row r="311" spans="12:19">
      <c r="L311" s="21"/>
      <c r="S311" s="20"/>
    </row>
    <row r="312" spans="12:19">
      <c r="L312" s="21"/>
      <c r="S312" s="20"/>
    </row>
    <row r="313" spans="12:19">
      <c r="L313" s="21"/>
      <c r="S313" s="20"/>
    </row>
    <row r="314" spans="12:19">
      <c r="L314" s="21"/>
      <c r="S314" s="20"/>
    </row>
    <row r="315" spans="12:19">
      <c r="L315" s="21"/>
      <c r="S315" s="20"/>
    </row>
  </sheetData>
  <mergeCells count="7">
    <mergeCell ref="V4:V5"/>
    <mergeCell ref="K4:K5"/>
    <mergeCell ref="L4:L5"/>
    <mergeCell ref="M4:M5"/>
    <mergeCell ref="N4:N5"/>
    <mergeCell ref="O4:Q4"/>
    <mergeCell ref="R4:U4"/>
  </mergeCells>
  <phoneticPr fontId="1" type="noConversion"/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작성가이드</vt:lpstr>
      <vt:lpstr>전체매매내역</vt:lpstr>
      <vt:lpstr>투자유니버스</vt:lpstr>
      <vt:lpstr>포트변경내역(안정)</vt:lpstr>
      <vt:lpstr>MP내역(안정)</vt:lpstr>
      <vt:lpstr>잔고변경현황(안정1)</vt:lpstr>
      <vt:lpstr>잔고변경현황(안정2)</vt:lpstr>
      <vt:lpstr>잔고변경현황(안정3)</vt:lpstr>
      <vt:lpstr>포트변경내역(중립)</vt:lpstr>
      <vt:lpstr>MP내역(중립)</vt:lpstr>
      <vt:lpstr>잔고변경현황(중립1)</vt:lpstr>
      <vt:lpstr>잔고변경현황(중립2)</vt:lpstr>
      <vt:lpstr>잔고변경현황(중립3)</vt:lpstr>
      <vt:lpstr>포트변경내역(적극)</vt:lpstr>
      <vt:lpstr>MP내역(적극)</vt:lpstr>
      <vt:lpstr>잔고변경현황(적극1)</vt:lpstr>
      <vt:lpstr>잔고변경현황(적극2)</vt:lpstr>
      <vt:lpstr>잔고변경현황(적극3)</vt:lpstr>
      <vt:lpstr>로그첨부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2006-09-13T11:19:49Z</dcterms:created>
  <dcterms:modified xsi:type="dcterms:W3CDTF">2021-06-06T08:38:48Z</dcterms:modified>
</cp:coreProperties>
</file>